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o\Desktop\Business\02_Statistik-Business\02_Kurse\10_FS - Finanzvertrieb (FINISHED)\"/>
    </mc:Choice>
  </mc:AlternateContent>
  <xr:revisionPtr revIDLastSave="0" documentId="13_ncr:1_{81ADFE01-9D21-4545-8E0A-5B1AF00BC833}" xr6:coauthVersionLast="45" xr6:coauthVersionMax="45" xr10:uidLastSave="{00000000-0000-0000-0000-000000000000}"/>
  <bookViews>
    <workbookView xWindow="-108" yWindow="-108" windowWidth="23256" windowHeight="12576" activeTab="12" xr2:uid="{D65DF9A1-664E-4296-A889-F9E871D56BD1}"/>
  </bookViews>
  <sheets>
    <sheet name="Disclaimer" sheetId="2" r:id="rId1"/>
    <sheet name="Intro" sheetId="3" r:id="rId2"/>
    <sheet name="Rohdaten" sheetId="4" r:id="rId3"/>
    <sheet name="a)" sheetId="6" r:id="rId4"/>
    <sheet name="b)" sheetId="7" r:id="rId5"/>
    <sheet name="c)" sheetId="13" r:id="rId6"/>
    <sheet name="d)" sheetId="12" r:id="rId7"/>
    <sheet name="e)" sheetId="11" r:id="rId8"/>
    <sheet name="f)" sheetId="10" r:id="rId9"/>
    <sheet name="g)" sheetId="9" r:id="rId10"/>
    <sheet name="h)" sheetId="8" r:id="rId11"/>
    <sheet name="i)" sheetId="14" r:id="rId12"/>
    <sheet name="j)" sheetId="15" r:id="rId13"/>
    <sheet name="Punkte" sheetId="5" r:id="rId14"/>
  </sheets>
  <definedNames>
    <definedName name="_xlnm._FilterDatabase" localSheetId="5" hidden="1">'c)'!$B$2:$D$2</definedName>
    <definedName name="_xlnm._FilterDatabase" localSheetId="2" hidden="1">Rohdaten!$B$2:$H$102</definedName>
  </definedNames>
  <calcPr calcId="191029"/>
  <pivotCaches>
    <pivotCache cacheId="1" r:id="rId1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5" l="1"/>
  <c r="G9" i="15"/>
  <c r="G7" i="15"/>
  <c r="C102" i="15"/>
  <c r="C101" i="15"/>
  <c r="C100" i="15"/>
  <c r="C99" i="15"/>
  <c r="C98" i="15"/>
  <c r="C97" i="15"/>
  <c r="C96" i="15"/>
  <c r="C95" i="15"/>
  <c r="C94" i="15"/>
  <c r="C93" i="15"/>
  <c r="C92" i="15"/>
  <c r="C91" i="15"/>
  <c r="C90" i="15"/>
  <c r="C89" i="15"/>
  <c r="C88" i="15"/>
  <c r="C87" i="15"/>
  <c r="C86" i="15"/>
  <c r="C85" i="15"/>
  <c r="C84" i="15"/>
  <c r="C83" i="15"/>
  <c r="C82" i="15"/>
  <c r="C81" i="15"/>
  <c r="C80" i="15"/>
  <c r="C79" i="15"/>
  <c r="C78" i="15"/>
  <c r="C77" i="15"/>
  <c r="C76" i="15"/>
  <c r="C75" i="15"/>
  <c r="C74" i="15"/>
  <c r="C73" i="15"/>
  <c r="C72" i="15"/>
  <c r="C71" i="15"/>
  <c r="C70" i="15"/>
  <c r="C69" i="15"/>
  <c r="C68" i="15"/>
  <c r="C67" i="15"/>
  <c r="C66" i="15"/>
  <c r="C65" i="15"/>
  <c r="C64" i="15"/>
  <c r="C63" i="15"/>
  <c r="C62" i="15"/>
  <c r="C61" i="15"/>
  <c r="C60" i="15"/>
  <c r="C59" i="15"/>
  <c r="C58" i="15"/>
  <c r="C57" i="15"/>
  <c r="C56" i="15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  <c r="C5" i="15"/>
  <c r="C4" i="15"/>
  <c r="C3" i="15"/>
  <c r="F14" i="14"/>
  <c r="F13" i="14"/>
  <c r="F11" i="14"/>
  <c r="F10" i="14"/>
  <c r="F4" i="14"/>
  <c r="F9" i="14"/>
  <c r="F8" i="14"/>
  <c r="F6" i="14"/>
  <c r="H28" i="8"/>
  <c r="G24" i="8"/>
  <c r="H2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G14" i="8"/>
  <c r="C14" i="8"/>
  <c r="C13" i="8"/>
  <c r="C12" i="8"/>
  <c r="C11" i="8"/>
  <c r="C10" i="8"/>
  <c r="G9" i="8"/>
  <c r="C9" i="8"/>
  <c r="G8" i="8"/>
  <c r="G10" i="8" s="1"/>
  <c r="G12" i="8" s="1"/>
  <c r="C8" i="8"/>
  <c r="G7" i="8"/>
  <c r="C7" i="8"/>
  <c r="C6" i="8"/>
  <c r="C5" i="8"/>
  <c r="C4" i="8"/>
  <c r="C3" i="8"/>
  <c r="G12" i="9"/>
  <c r="G10" i="9"/>
  <c r="G7" i="9"/>
  <c r="G14" i="9"/>
  <c r="G9" i="9"/>
  <c r="G8" i="9"/>
  <c r="C102" i="9"/>
  <c r="C101" i="9"/>
  <c r="C100" i="9"/>
  <c r="C99" i="9"/>
  <c r="C98" i="9"/>
  <c r="C97" i="9"/>
  <c r="C96" i="9"/>
  <c r="C95" i="9"/>
  <c r="C94" i="9"/>
  <c r="C93" i="9"/>
  <c r="C92" i="9"/>
  <c r="C91" i="9"/>
  <c r="C90" i="9"/>
  <c r="C89" i="9"/>
  <c r="C88" i="9"/>
  <c r="C87" i="9"/>
  <c r="C86" i="9"/>
  <c r="C85" i="9"/>
  <c r="C84" i="9"/>
  <c r="C83" i="9"/>
  <c r="C82" i="9"/>
  <c r="C81" i="9"/>
  <c r="C80" i="9"/>
  <c r="C79" i="9"/>
  <c r="C78" i="9"/>
  <c r="C77" i="9"/>
  <c r="C76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D104" i="10"/>
  <c r="D105" i="10"/>
  <c r="D106" i="10"/>
  <c r="D107" i="10"/>
  <c r="D108" i="10"/>
  <c r="D109" i="10"/>
  <c r="D110" i="10"/>
  <c r="D111" i="10"/>
  <c r="D112" i="10"/>
  <c r="D103" i="10"/>
  <c r="G9" i="10"/>
  <c r="G8" i="10"/>
  <c r="C103" i="10"/>
  <c r="C104" i="10"/>
  <c r="C105" i="10"/>
  <c r="C106" i="10"/>
  <c r="C107" i="10"/>
  <c r="C108" i="10"/>
  <c r="C109" i="10"/>
  <c r="C110" i="10"/>
  <c r="C111" i="10"/>
  <c r="C112" i="10"/>
  <c r="C102" i="10"/>
  <c r="C101" i="10"/>
  <c r="C100" i="10"/>
  <c r="C99" i="10"/>
  <c r="C98" i="10"/>
  <c r="C97" i="10"/>
  <c r="C96" i="10"/>
  <c r="C95" i="10"/>
  <c r="C94" i="10"/>
  <c r="C93" i="10"/>
  <c r="C92" i="10"/>
  <c r="C91" i="10"/>
  <c r="C90" i="10"/>
  <c r="C89" i="10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E5" i="11"/>
  <c r="E6" i="11" s="1"/>
  <c r="E7" i="11" s="1"/>
  <c r="E8" i="11" s="1"/>
  <c r="E9" i="11" s="1"/>
  <c r="E10" i="11" s="1"/>
  <c r="E11" i="11" s="1"/>
  <c r="E12" i="11" s="1"/>
  <c r="E13" i="11" s="1"/>
  <c r="E14" i="11" s="1"/>
  <c r="E15" i="11" s="1"/>
  <c r="E16" i="11" s="1"/>
  <c r="E17" i="11" s="1"/>
  <c r="E18" i="11" s="1"/>
  <c r="E19" i="11" s="1"/>
  <c r="E20" i="11" s="1"/>
  <c r="E21" i="11" s="1"/>
  <c r="E22" i="11" s="1"/>
  <c r="E23" i="11" s="1"/>
  <c r="E24" i="11" s="1"/>
  <c r="E25" i="11" s="1"/>
  <c r="E26" i="11" s="1"/>
  <c r="E27" i="11" s="1"/>
  <c r="E28" i="11" s="1"/>
  <c r="E29" i="11" s="1"/>
  <c r="E30" i="11" s="1"/>
  <c r="E31" i="11" s="1"/>
  <c r="E32" i="11" s="1"/>
  <c r="E33" i="11" s="1"/>
  <c r="E34" i="11" s="1"/>
  <c r="E35" i="11" s="1"/>
  <c r="E36" i="11" s="1"/>
  <c r="E37" i="11" s="1"/>
  <c r="E38" i="11" s="1"/>
  <c r="E39" i="11" s="1"/>
  <c r="E40" i="11" s="1"/>
  <c r="E41" i="11" s="1"/>
  <c r="E42" i="11" s="1"/>
  <c r="E43" i="11" s="1"/>
  <c r="E44" i="11" s="1"/>
  <c r="E45" i="11" s="1"/>
  <c r="E46" i="11" s="1"/>
  <c r="E47" i="11" s="1"/>
  <c r="E48" i="11" s="1"/>
  <c r="E49" i="11" s="1"/>
  <c r="E50" i="11" s="1"/>
  <c r="E51" i="11" s="1"/>
  <c r="E52" i="11" s="1"/>
  <c r="E53" i="11" s="1"/>
  <c r="E54" i="11" s="1"/>
  <c r="E55" i="11" s="1"/>
  <c r="E56" i="11" s="1"/>
  <c r="E57" i="11" s="1"/>
  <c r="E58" i="11" s="1"/>
  <c r="E59" i="11" s="1"/>
  <c r="E60" i="11" s="1"/>
  <c r="E61" i="11" s="1"/>
  <c r="E62" i="11" s="1"/>
  <c r="E63" i="11" s="1"/>
  <c r="E64" i="11" s="1"/>
  <c r="E65" i="11" s="1"/>
  <c r="E66" i="11" s="1"/>
  <c r="E67" i="11" s="1"/>
  <c r="E68" i="11" s="1"/>
  <c r="E69" i="11" s="1"/>
  <c r="E70" i="11" s="1"/>
  <c r="E71" i="11" s="1"/>
  <c r="E72" i="11" s="1"/>
  <c r="E73" i="11" s="1"/>
  <c r="E74" i="11" s="1"/>
  <c r="E75" i="11" s="1"/>
  <c r="E76" i="11" s="1"/>
  <c r="E77" i="11" s="1"/>
  <c r="E78" i="11" s="1"/>
  <c r="E79" i="11" s="1"/>
  <c r="E80" i="11" s="1"/>
  <c r="E81" i="11" s="1"/>
  <c r="E82" i="11" s="1"/>
  <c r="E83" i="11" s="1"/>
  <c r="E84" i="11" s="1"/>
  <c r="E85" i="11" s="1"/>
  <c r="E86" i="11" s="1"/>
  <c r="E87" i="11" s="1"/>
  <c r="E88" i="11" s="1"/>
  <c r="E89" i="11" s="1"/>
  <c r="E90" i="11" s="1"/>
  <c r="E91" i="11" s="1"/>
  <c r="E92" i="11" s="1"/>
  <c r="E93" i="11" s="1"/>
  <c r="E94" i="11" s="1"/>
  <c r="E95" i="11" s="1"/>
  <c r="E96" i="11" s="1"/>
  <c r="E97" i="11" s="1"/>
  <c r="E98" i="11" s="1"/>
  <c r="E99" i="11" s="1"/>
  <c r="E100" i="11" s="1"/>
  <c r="E101" i="11" s="1"/>
  <c r="E102" i="11" s="1"/>
  <c r="E4" i="11"/>
  <c r="E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102" i="12" l="1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G35" i="13"/>
  <c r="G34" i="13"/>
  <c r="H19" i="13"/>
  <c r="G4" i="13" l="1"/>
  <c r="H4" i="13"/>
  <c r="D36" i="7"/>
  <c r="D34" i="7"/>
  <c r="D33" i="7"/>
  <c r="D32" i="7"/>
  <c r="D31" i="7"/>
  <c r="D30" i="7"/>
  <c r="F27" i="7"/>
  <c r="E26" i="7"/>
  <c r="F26" i="7"/>
  <c r="G26" i="7"/>
  <c r="H26" i="7"/>
  <c r="E27" i="7"/>
  <c r="G27" i="7"/>
  <c r="H27" i="7"/>
  <c r="E28" i="7"/>
  <c r="F28" i="7"/>
  <c r="G28" i="7"/>
  <c r="H28" i="7"/>
  <c r="D27" i="7"/>
  <c r="D28" i="7"/>
  <c r="D26" i="7"/>
  <c r="E23" i="7"/>
  <c r="F23" i="7"/>
  <c r="G23" i="7"/>
  <c r="H23" i="7"/>
  <c r="D23" i="7"/>
  <c r="E22" i="7"/>
  <c r="F22" i="7"/>
  <c r="G22" i="7"/>
  <c r="H22" i="7"/>
  <c r="D22" i="7"/>
  <c r="H21" i="7"/>
  <c r="E21" i="7"/>
  <c r="F21" i="7"/>
  <c r="G21" i="7"/>
  <c r="D21" i="7"/>
  <c r="W24" i="6" l="1"/>
  <c r="W16" i="6"/>
  <c r="W17" i="6"/>
  <c r="W18" i="6"/>
  <c r="W19" i="6"/>
  <c r="W20" i="6"/>
  <c r="W21" i="6"/>
  <c r="W22" i="6"/>
  <c r="W23" i="6"/>
  <c r="W15" i="6"/>
  <c r="V23" i="6"/>
  <c r="V22" i="6"/>
  <c r="V21" i="6"/>
  <c r="V20" i="6"/>
  <c r="V19" i="6"/>
  <c r="V18" i="6"/>
  <c r="V17" i="6"/>
  <c r="V16" i="6"/>
  <c r="V15" i="6"/>
  <c r="V14" i="6"/>
  <c r="T17" i="6"/>
  <c r="T14" i="6"/>
  <c r="T15" i="6"/>
  <c r="T16" i="6"/>
  <c r="T13" i="6"/>
  <c r="I13" i="6"/>
  <c r="I14" i="6"/>
  <c r="I15" i="6"/>
  <c r="I12" i="6"/>
  <c r="I11" i="6"/>
  <c r="H12" i="6"/>
  <c r="H13" i="6"/>
  <c r="H14" i="6"/>
  <c r="H15" i="6"/>
  <c r="H16" i="6"/>
  <c r="H11" i="6"/>
  <c r="G18" i="6"/>
  <c r="E7" i="6"/>
  <c r="E8" i="6" s="1"/>
  <c r="F11" i="6" s="1"/>
  <c r="E12" i="6" s="1"/>
  <c r="F12" i="6" s="1"/>
  <c r="E13" i="6" s="1"/>
  <c r="F13" i="6" s="1"/>
  <c r="E14" i="6" s="1"/>
  <c r="F14" i="6" s="1"/>
  <c r="E15" i="6" s="1"/>
  <c r="E4" i="6"/>
  <c r="E6" i="6"/>
  <c r="E5" i="6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</calcChain>
</file>

<file path=xl/sharedStrings.xml><?xml version="1.0" encoding="utf-8"?>
<sst xmlns="http://schemas.openxmlformats.org/spreadsheetml/2006/main" count="363" uniqueCount="144">
  <si>
    <t>B</t>
  </si>
  <si>
    <t>A</t>
  </si>
  <si>
    <t>C</t>
  </si>
  <si>
    <t>Anzahl Telefonate</t>
  </si>
  <si>
    <t>Anzahl Mitarbeiter</t>
  </si>
  <si>
    <t>Vertriebsteam</t>
  </si>
  <si>
    <t>Umsatz pro Woche [EUR]</t>
  </si>
  <si>
    <t>Kalenderwoche</t>
  </si>
  <si>
    <t xml:space="preserve">Lfd. Nr. </t>
  </si>
  <si>
    <t>∑</t>
  </si>
  <si>
    <t>j)</t>
  </si>
  <si>
    <t>i)</t>
  </si>
  <si>
    <t>h)</t>
  </si>
  <si>
    <t>Induktiver Teil
(50 Punkte)</t>
  </si>
  <si>
    <t>g)</t>
  </si>
  <si>
    <t>f)</t>
  </si>
  <si>
    <t>e)</t>
  </si>
  <si>
    <t>d)</t>
  </si>
  <si>
    <t>c)</t>
  </si>
  <si>
    <t>b)</t>
  </si>
  <si>
    <t>Deskriptiver Teil
(50 Punkte)</t>
  </si>
  <si>
    <t>a)</t>
  </si>
  <si>
    <t>Fallstudienteil</t>
  </si>
  <si>
    <t>Punktzahl</t>
  </si>
  <si>
    <t>Aufgaben</t>
  </si>
  <si>
    <t>X</t>
  </si>
  <si>
    <t>Y</t>
  </si>
  <si>
    <t>Minimum</t>
  </si>
  <si>
    <t>Maximum</t>
  </si>
  <si>
    <t>n</t>
  </si>
  <si>
    <t>Klassen</t>
  </si>
  <si>
    <t>UG</t>
  </si>
  <si>
    <t>OG</t>
  </si>
  <si>
    <t>Spannweite</t>
  </si>
  <si>
    <t>linearisieren</t>
  </si>
  <si>
    <t>Kumuliert %</t>
  </si>
  <si>
    <t>Abs. Häufigkeit</t>
  </si>
  <si>
    <t>Rel. Häufigkeit</t>
  </si>
  <si>
    <t>Rel. Summenhäufigkeit</t>
  </si>
  <si>
    <t>Hilfstabelle</t>
  </si>
  <si>
    <t>Approximierenden Verteilungsfunktion</t>
  </si>
  <si>
    <t>Empirische Verteilungsfunktion</t>
  </si>
  <si>
    <t>Es geht weiter im Rahmen des deskriptiven Fallstudienteils</t>
  </si>
  <si>
    <t>Klassierte Umsatzzahlen</t>
  </si>
  <si>
    <t>Spaltenbeschriftungen</t>
  </si>
  <si>
    <t>Gesamtergebnis</t>
  </si>
  <si>
    <t>Zeilenbeschriftungen</t>
  </si>
  <si>
    <t>Anzahl von Vertriebsteam</t>
  </si>
  <si>
    <t>nije</t>
  </si>
  <si>
    <t>Chi-Quadrat-Summanden</t>
  </si>
  <si>
    <t>Chi-Quadrat</t>
  </si>
  <si>
    <t>RV X</t>
  </si>
  <si>
    <t>RV Y</t>
  </si>
  <si>
    <t>k</t>
  </si>
  <si>
    <t>l</t>
  </si>
  <si>
    <t>min(k,l)</t>
  </si>
  <si>
    <t>K*</t>
  </si>
  <si>
    <t>Es besteht ein starker Zusammenhang zwischen Vertriebsteam und Umsatzklasse.</t>
  </si>
  <si>
    <t>Umsatz pro Woche</t>
  </si>
  <si>
    <t>AUSGABE: ZUSAMMENFASSUNG</t>
  </si>
  <si>
    <t>Regressions-Statistik</t>
  </si>
  <si>
    <t>Multipler Korrelationskoeffizient</t>
  </si>
  <si>
    <t>Bestimmtheitsmaß</t>
  </si>
  <si>
    <t>Adjustiertes Bestimmtheitsmaß</t>
  </si>
  <si>
    <t>Standardfehler</t>
  </si>
  <si>
    <t>Beobachtungen</t>
  </si>
  <si>
    <t>ANOVA</t>
  </si>
  <si>
    <t>Regression</t>
  </si>
  <si>
    <t>Residue</t>
  </si>
  <si>
    <t>Gesamt</t>
  </si>
  <si>
    <t>Schnittpunkt</t>
  </si>
  <si>
    <t>Freiheitsgrade (df)</t>
  </si>
  <si>
    <t>Quadratsummen (SS)</t>
  </si>
  <si>
    <t>Mittlere Quadratsumme (MS)</t>
  </si>
  <si>
    <t>Prüfgröße (F)</t>
  </si>
  <si>
    <t>F krit</t>
  </si>
  <si>
    <t>Koeffizienten</t>
  </si>
  <si>
    <t>t-Statistik</t>
  </si>
  <si>
    <t>P-Wert</t>
  </si>
  <si>
    <t>Untere 95%</t>
  </si>
  <si>
    <t>Obere 95%</t>
  </si>
  <si>
    <t>Untere 95,0%</t>
  </si>
  <si>
    <t>Obere 95,0%</t>
  </si>
  <si>
    <t>BHM (r²) mit 0,26 nicht besonders hoch, nur 26% der Streuung der abhängigen Variable wird erklärt durch die Streuung der unabhängigen Variable.</t>
  </si>
  <si>
    <t>positiver Indikator, dass adj. BHM nahe an BHM liegt.</t>
  </si>
  <si>
    <t>Um Regressionsansatz und deren Güte zu verbessern, könnten mehrere unabhängige Variablen zusätzlich mit aufgenommen werden.</t>
  </si>
  <si>
    <t>Mittlere Stabilität.</t>
  </si>
  <si>
    <t>F-Krit liegt nahe an, damit akzeptabel klein um H0 abzulehnen</t>
  </si>
  <si>
    <t>Hohe statistische Signifikanz</t>
  </si>
  <si>
    <t>P-Werte nahe an 0 liegen, weiterer positiver Indikator für hohe statistische Signifikanz.</t>
  </si>
  <si>
    <t>BETA-Koeffizient</t>
  </si>
  <si>
    <t>X1: Anzahl MA, hat stärkeren relativen Einfluss auf Y, Umsatz pro Woche in €</t>
  </si>
  <si>
    <t>Regressionsfunktion: 69.072 + (x1*-287) + (x2* -3,13)</t>
  </si>
  <si>
    <t>Exponentielles Glätten</t>
  </si>
  <si>
    <t>Lineare Trendfunktion</t>
  </si>
  <si>
    <t>Y= 72,43x + 42.411</t>
  </si>
  <si>
    <t>Achsenabschnitt</t>
  </si>
  <si>
    <t>Steigung</t>
  </si>
  <si>
    <t>µ0</t>
  </si>
  <si>
    <t>µ</t>
  </si>
  <si>
    <t>Kalender-woche</t>
  </si>
  <si>
    <t>Alpha</t>
  </si>
  <si>
    <t>Hypothesenformulierung</t>
  </si>
  <si>
    <t>H0:</t>
  </si>
  <si>
    <t>H1:</t>
  </si>
  <si>
    <t>Nullhypothese</t>
  </si>
  <si>
    <t>Alternativhypothese</t>
  </si>
  <si>
    <t>µ &gt;  µ0: 41.000€</t>
  </si>
  <si>
    <t>µ &lt;= µ0: 41.000€</t>
  </si>
  <si>
    <t>Normalverteilung</t>
  </si>
  <si>
    <t>Varianz</t>
  </si>
  <si>
    <t>keine Angabe, approximative Verteilungsannahme</t>
  </si>
  <si>
    <t>keine Angabe</t>
  </si>
  <si>
    <t>Stabw.s</t>
  </si>
  <si>
    <t>Sigma</t>
  </si>
  <si>
    <t>Prüfgröße</t>
  </si>
  <si>
    <t>Quantilswert</t>
  </si>
  <si>
    <t>PG ist größer als Quantilswert, somit kann H0 abgelehnt werden!</t>
  </si>
  <si>
    <t xml:space="preserve">Somit gilt die Alternativhypothese, d.h., dass sich der durchschnittliche Umsatz verbessert hat. </t>
  </si>
  <si>
    <t>PG = Quantilswert</t>
  </si>
  <si>
    <t>PG</t>
  </si>
  <si>
    <t>(Xquer - µ0) /Sigma</t>
  </si>
  <si>
    <t>(Xquer-41.000€)/1.078</t>
  </si>
  <si>
    <t>Xquer-41.000€</t>
  </si>
  <si>
    <t>+41.000€</t>
  </si>
  <si>
    <t>Stichproben</t>
  </si>
  <si>
    <t>ergebnis</t>
  </si>
  <si>
    <t>Mit diesem Stichprobenergebnis würden wir die Nullhypothese nicht ablehnen.</t>
  </si>
  <si>
    <t>PG:</t>
  </si>
  <si>
    <t>Probe</t>
  </si>
  <si>
    <t>Vertrauenswahrscheinlichkeit</t>
  </si>
  <si>
    <t>Xquer</t>
  </si>
  <si>
    <t>Standardabweichung</t>
  </si>
  <si>
    <t>Quantil</t>
  </si>
  <si>
    <t>Untergrenze</t>
  </si>
  <si>
    <t>Obergrenze</t>
  </si>
  <si>
    <t>Sigma0</t>
  </si>
  <si>
    <t>Sigma1 (Varianz)</t>
  </si>
  <si>
    <t>Sigma1 &lt; Sigma0: 116mEUR</t>
  </si>
  <si>
    <t>Sigma1 &gt;= Sigma0: 116mEUR</t>
  </si>
  <si>
    <t>PG nicht kleiner als Quantilswert,</t>
  </si>
  <si>
    <t>somit ist das Kriterium für die Ablehnung der Nullhypothese nicht erfüllt.</t>
  </si>
  <si>
    <t>Nullhypothese kann nicht abgelehnt werden, somit gilt nachwievor H0.</t>
  </si>
  <si>
    <t>Somit kann davon ausgegangen werden, dass der "wahre" Varianzwert größer oder gleich den 116mEUR 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</si>
</sst>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#,##0\ &quot;Punkte&quot;"/>
    <numFmt numFmtId="166" formatCode="0.0%"/>
    <numFmt numFmtId="167" formatCode="_-* #,##0.000_-;\-* #,##0.000_-;_-* &quot;-&quot;??_-;_-@_-"/>
    <numFmt numFmtId="168" formatCode="_-* #,##0\ &quot;€&quot;_-;\-* #,##0\ &quot;€&quot;_-;_-* &quot;-&quot;??\ &quot;€&quot;_-;_-@_-"/>
    <numFmt numFmtId="169" formatCode="_-* #,##0.00\ _€_-;\-* #,##0.00\ _€_-;_-* &quot;-&quot;??\ _€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rgb="FFB2B3B5"/>
      <name val="Bosch Office Sans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horizontal="left" vertical="center" readingOrder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/>
    <xf numFmtId="0" fontId="4" fillId="3" borderId="1" xfId="0" applyFont="1" applyFill="1" applyBorder="1" applyAlignment="1">
      <alignment horizontal="center"/>
    </xf>
    <xf numFmtId="0" fontId="0" fillId="0" borderId="0" xfId="0" applyFill="1" applyBorder="1" applyAlignment="1"/>
    <xf numFmtId="10" fontId="0" fillId="0" borderId="0" xfId="0" applyNumberFormat="1" applyFill="1" applyBorder="1" applyAlignment="1"/>
    <xf numFmtId="0" fontId="0" fillId="0" borderId="5" xfId="0" applyFill="1" applyBorder="1" applyAlignment="1"/>
    <xf numFmtId="10" fontId="0" fillId="0" borderId="5" xfId="0" applyNumberFormat="1" applyFill="1" applyBorder="1" applyAlignment="1"/>
    <xf numFmtId="0" fontId="7" fillId="0" borderId="6" xfId="0" applyFont="1" applyFill="1" applyBorder="1" applyAlignment="1">
      <alignment horizontal="center"/>
    </xf>
    <xf numFmtId="166" fontId="0" fillId="0" borderId="0" xfId="2" applyNumberFormat="1" applyFont="1" applyFill="1" applyBorder="1" applyAlignment="1"/>
    <xf numFmtId="166" fontId="0" fillId="0" borderId="0" xfId="0" applyNumberFormat="1"/>
    <xf numFmtId="0" fontId="0" fillId="0" borderId="0" xfId="0" applyAlignment="1">
      <alignment wrapText="1"/>
    </xf>
    <xf numFmtId="0" fontId="7" fillId="5" borderId="6" xfId="0" applyFont="1" applyFill="1" applyBorder="1" applyAlignment="1">
      <alignment horizontal="center"/>
    </xf>
    <xf numFmtId="166" fontId="0" fillId="5" borderId="0" xfId="2" applyNumberFormat="1" applyFont="1" applyFill="1" applyBorder="1" applyAlignment="1"/>
    <xf numFmtId="166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1" xfId="0" applyFont="1" applyBorder="1"/>
    <xf numFmtId="0" fontId="2" fillId="3" borderId="1" xfId="0" applyFont="1" applyFill="1" applyBorder="1"/>
    <xf numFmtId="0" fontId="0" fillId="6" borderId="1" xfId="0" applyFill="1" applyBorder="1"/>
    <xf numFmtId="0" fontId="3" fillId="7" borderId="1" xfId="0" applyFont="1" applyFill="1" applyBorder="1"/>
    <xf numFmtId="0" fontId="2" fillId="8" borderId="1" xfId="0" applyFont="1" applyFill="1" applyBorder="1"/>
    <xf numFmtId="0" fontId="7" fillId="0" borderId="6" xfId="0" applyFont="1" applyFill="1" applyBorder="1" applyAlignment="1">
      <alignment horizontal="centerContinuous"/>
    </xf>
    <xf numFmtId="0" fontId="0" fillId="9" borderId="0" xfId="0" applyFill="1" applyBorder="1" applyAlignment="1"/>
    <xf numFmtId="166" fontId="0" fillId="9" borderId="0" xfId="2" applyNumberFormat="1" applyFont="1" applyFill="1"/>
    <xf numFmtId="0" fontId="7" fillId="9" borderId="6" xfId="0" applyFont="1" applyFill="1" applyBorder="1" applyAlignment="1">
      <alignment horizontal="center"/>
    </xf>
    <xf numFmtId="0" fontId="0" fillId="9" borderId="5" xfId="0" applyFill="1" applyBorder="1" applyAlignment="1"/>
    <xf numFmtId="167" fontId="0" fillId="0" borderId="0" xfId="0" applyNumberFormat="1"/>
    <xf numFmtId="0" fontId="0" fillId="9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43" fontId="0" fillId="0" borderId="0" xfId="1" applyFont="1"/>
    <xf numFmtId="164" fontId="0" fillId="0" borderId="0" xfId="1" applyNumberFormat="1" applyFont="1"/>
    <xf numFmtId="43" fontId="0" fillId="0" borderId="0" xfId="1" applyNumberFormat="1" applyFont="1"/>
    <xf numFmtId="4" fontId="0" fillId="0" borderId="0" xfId="0" applyNumberFormat="1"/>
    <xf numFmtId="168" fontId="0" fillId="0" borderId="0" xfId="3" applyNumberFormat="1" applyFont="1"/>
    <xf numFmtId="0" fontId="0" fillId="0" borderId="0" xfId="0" quotePrefix="1"/>
    <xf numFmtId="0" fontId="0" fillId="7" borderId="0" xfId="0" applyFill="1"/>
    <xf numFmtId="168" fontId="0" fillId="7" borderId="0" xfId="0" applyNumberFormat="1" applyFill="1"/>
    <xf numFmtId="0" fontId="0" fillId="6" borderId="0" xfId="0" applyFill="1"/>
    <xf numFmtId="43" fontId="0" fillId="6" borderId="0" xfId="1" applyFont="1" applyFill="1"/>
    <xf numFmtId="0" fontId="3" fillId="0" borderId="1" xfId="0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164" fontId="0" fillId="0" borderId="1" xfId="1" applyNumberFormat="1" applyFont="1" applyBorder="1"/>
    <xf numFmtId="43" fontId="0" fillId="0" borderId="1" xfId="1" applyFont="1" applyBorder="1"/>
    <xf numFmtId="0" fontId="3" fillId="7" borderId="1" xfId="0" applyFont="1" applyFill="1" applyBorder="1" applyAlignment="1">
      <alignment horizontal="center"/>
    </xf>
    <xf numFmtId="165" fontId="0" fillId="4" borderId="4" xfId="0" applyNumberFormat="1" applyFill="1" applyBorder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 wrapText="1"/>
    </xf>
  </cellXfs>
  <cellStyles count="4">
    <cellStyle name="Komma" xfId="1" builtinId="3"/>
    <cellStyle name="Prozent" xfId="2" builtinId="5"/>
    <cellStyle name="Standard" xfId="0" builtinId="0"/>
    <cellStyle name="Währung" xfId="3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Absoluten Häufigkeiten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'a)'!$G$11:$G$15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26</c:v>
                </c:pt>
                <c:pt idx="3">
                  <c:v>30</c:v>
                </c:pt>
                <c:pt idx="4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6-4B74-B595-6288D68CB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8913400"/>
        <c:axId val="548915040"/>
      </c:barChart>
      <c:catAx>
        <c:axId val="5489134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915040"/>
        <c:crosses val="autoZero"/>
        <c:auto val="1"/>
        <c:lblAlgn val="ctr"/>
        <c:lblOffset val="100"/>
        <c:noMultiLvlLbl val="0"/>
      </c:catAx>
      <c:valAx>
        <c:axId val="54891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913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Relative Häufigkeiten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'a)'!$H$11:$H$15</c:f>
              <c:numCache>
                <c:formatCode>0.0%</c:formatCode>
                <c:ptCount val="5"/>
                <c:pt idx="0">
                  <c:v>0.1</c:v>
                </c:pt>
                <c:pt idx="1">
                  <c:v>0.09</c:v>
                </c:pt>
                <c:pt idx="2">
                  <c:v>0.26</c:v>
                </c:pt>
                <c:pt idx="3">
                  <c:v>0.3</c:v>
                </c:pt>
                <c:pt idx="4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E-40AA-AB0E-197194A9D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8913400"/>
        <c:axId val="548915040"/>
      </c:barChart>
      <c:catAx>
        <c:axId val="5489134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915040"/>
        <c:crosses val="autoZero"/>
        <c:auto val="1"/>
        <c:lblAlgn val="ctr"/>
        <c:lblOffset val="100"/>
        <c:noMultiLvlLbl val="0"/>
      </c:catAx>
      <c:valAx>
        <c:axId val="54891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913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Approximierende</a:t>
            </a:r>
            <a:r>
              <a:rPr lang="de-DE" baseline="0"/>
              <a:t> Verteilungsfunktion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'a)'!$T$11:$T$18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 formatCode="0.0%">
                  <c:v>0.1</c:v>
                </c:pt>
                <c:pt idx="3" formatCode="0.0%">
                  <c:v>0.19</c:v>
                </c:pt>
                <c:pt idx="4" formatCode="0.0%">
                  <c:v>0.45</c:v>
                </c:pt>
                <c:pt idx="5" formatCode="0.0%">
                  <c:v>0.75</c:v>
                </c:pt>
                <c:pt idx="6" formatCode="0.0%">
                  <c:v>1</c:v>
                </c:pt>
                <c:pt idx="7" formatCode="0.0%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90-4EA0-AA7E-32D600442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254968"/>
        <c:axId val="547257264"/>
      </c:lineChart>
      <c:catAx>
        <c:axId val="547254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257264"/>
        <c:crosses val="autoZero"/>
        <c:auto val="1"/>
        <c:lblAlgn val="ctr"/>
        <c:lblOffset val="100"/>
        <c:noMultiLvlLbl val="0"/>
      </c:catAx>
      <c:valAx>
        <c:axId val="54725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254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Empirische Verteilungsfunktion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'a)'!$V$13:$V$24</c:f>
              <c:numCache>
                <c:formatCode>0.0%</c:formatCode>
                <c:ptCount val="12"/>
                <c:pt idx="0" formatCode="General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0.19</c:v>
                </c:pt>
                <c:pt idx="4">
                  <c:v>0.19</c:v>
                </c:pt>
                <c:pt idx="5">
                  <c:v>0.45</c:v>
                </c:pt>
                <c:pt idx="6">
                  <c:v>0.45</c:v>
                </c:pt>
                <c:pt idx="7">
                  <c:v>0.75</c:v>
                </c:pt>
                <c:pt idx="8">
                  <c:v>0.75</c:v>
                </c:pt>
                <c:pt idx="9">
                  <c:v>1</c:v>
                </c:pt>
                <c:pt idx="10">
                  <c:v>1</c:v>
                </c:pt>
                <c:pt idx="11" formatCode="General">
                  <c:v>1.2</c:v>
                </c:pt>
              </c:numCache>
            </c:numRef>
          </c:xVal>
          <c:yVal>
            <c:numRef>
              <c:f>'a)'!$W$13:$W$24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 formatCode="0.0%">
                  <c:v>0.1</c:v>
                </c:pt>
                <c:pt idx="3" formatCode="0.0%">
                  <c:v>0.1</c:v>
                </c:pt>
                <c:pt idx="4" formatCode="0.0%">
                  <c:v>0.19</c:v>
                </c:pt>
                <c:pt idx="5" formatCode="0.0%">
                  <c:v>0.19</c:v>
                </c:pt>
                <c:pt idx="6" formatCode="0.0%">
                  <c:v>0.45</c:v>
                </c:pt>
                <c:pt idx="7" formatCode="0.0%">
                  <c:v>0.45</c:v>
                </c:pt>
                <c:pt idx="8" formatCode="0.0%">
                  <c:v>0.75</c:v>
                </c:pt>
                <c:pt idx="9" formatCode="0.0%">
                  <c:v>0.75</c:v>
                </c:pt>
                <c:pt idx="10" formatCode="0.0%">
                  <c:v>1</c:v>
                </c:pt>
                <c:pt idx="11" formatCode="0.0%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4B-4885-AE7C-56378AE12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72024"/>
        <c:axId val="547269072"/>
      </c:scatterChart>
      <c:valAx>
        <c:axId val="547272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269072"/>
        <c:crosses val="autoZero"/>
        <c:crossBetween val="midCat"/>
      </c:valAx>
      <c:valAx>
        <c:axId val="54726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272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'd)'!$D$2</c:f>
              <c:strCache>
                <c:ptCount val="1"/>
                <c:pt idx="0">
                  <c:v>Umsatz pro Woche [EUR]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9025091437606813E-2"/>
                  <c:y val="-0.256903982926587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'd)'!$D$3:$D$102</c:f>
              <c:numCache>
                <c:formatCode>_-* #,##0_-;\-* #,##0_-;_-* "-"??_-;_-@_-</c:formatCode>
                <c:ptCount val="100"/>
                <c:pt idx="0">
                  <c:v>26628.69</c:v>
                </c:pt>
                <c:pt idx="1">
                  <c:v>31717.839999999997</c:v>
                </c:pt>
                <c:pt idx="2">
                  <c:v>45687.399999999994</c:v>
                </c:pt>
                <c:pt idx="3">
                  <c:v>23307.679999999997</c:v>
                </c:pt>
                <c:pt idx="4">
                  <c:v>38068.305</c:v>
                </c:pt>
                <c:pt idx="5">
                  <c:v>49189.195</c:v>
                </c:pt>
                <c:pt idx="6">
                  <c:v>25378.87</c:v>
                </c:pt>
                <c:pt idx="7">
                  <c:v>45342.549999999996</c:v>
                </c:pt>
                <c:pt idx="8">
                  <c:v>53298.134999999995</c:v>
                </c:pt>
                <c:pt idx="9">
                  <c:v>26370.574999999997</c:v>
                </c:pt>
                <c:pt idx="10">
                  <c:v>41566.964999999997</c:v>
                </c:pt>
                <c:pt idx="11">
                  <c:v>53949.17</c:v>
                </c:pt>
                <c:pt idx="12">
                  <c:v>27655.924999999999</c:v>
                </c:pt>
                <c:pt idx="13">
                  <c:v>42756.174999999996</c:v>
                </c:pt>
                <c:pt idx="14">
                  <c:v>51533.13</c:v>
                </c:pt>
                <c:pt idx="15">
                  <c:v>36157</c:v>
                </c:pt>
                <c:pt idx="16">
                  <c:v>40970.269999999997</c:v>
                </c:pt>
                <c:pt idx="17">
                  <c:v>54865.634999999995</c:v>
                </c:pt>
                <c:pt idx="18">
                  <c:v>33380.434999999998</c:v>
                </c:pt>
                <c:pt idx="19">
                  <c:v>46995.74</c:v>
                </c:pt>
                <c:pt idx="20">
                  <c:v>60814.819999999992</c:v>
                </c:pt>
                <c:pt idx="21">
                  <c:v>40078.884999999995</c:v>
                </c:pt>
                <c:pt idx="22">
                  <c:v>44371.744999999995</c:v>
                </c:pt>
                <c:pt idx="23">
                  <c:v>56425.82</c:v>
                </c:pt>
                <c:pt idx="24">
                  <c:v>44146.024999999994</c:v>
                </c:pt>
                <c:pt idx="25">
                  <c:v>50487.084999999999</c:v>
                </c:pt>
                <c:pt idx="26">
                  <c:v>61941.329999999994</c:v>
                </c:pt>
                <c:pt idx="27">
                  <c:v>43791.77</c:v>
                </c:pt>
                <c:pt idx="28">
                  <c:v>52687.854999999996</c:v>
                </c:pt>
                <c:pt idx="29">
                  <c:v>55604.45</c:v>
                </c:pt>
                <c:pt idx="30">
                  <c:v>39399.634999999995</c:v>
                </c:pt>
                <c:pt idx="31">
                  <c:v>50545.604999999996</c:v>
                </c:pt>
                <c:pt idx="32">
                  <c:v>65093.049999999996</c:v>
                </c:pt>
                <c:pt idx="33">
                  <c:v>41750.884999999995</c:v>
                </c:pt>
                <c:pt idx="34">
                  <c:v>52414.064999999995</c:v>
                </c:pt>
                <c:pt idx="35">
                  <c:v>62724.034999999996</c:v>
                </c:pt>
                <c:pt idx="36">
                  <c:v>48369.914999999994</c:v>
                </c:pt>
                <c:pt idx="37">
                  <c:v>61850.414999999994</c:v>
                </c:pt>
                <c:pt idx="38">
                  <c:v>65241.439999999995</c:v>
                </c:pt>
                <c:pt idx="39">
                  <c:v>50553.964999999997</c:v>
                </c:pt>
                <c:pt idx="40">
                  <c:v>55944.074999999997</c:v>
                </c:pt>
                <c:pt idx="41">
                  <c:v>58216.95</c:v>
                </c:pt>
                <c:pt idx="42">
                  <c:v>44154.384999999995</c:v>
                </c:pt>
                <c:pt idx="43">
                  <c:v>45401.07</c:v>
                </c:pt>
                <c:pt idx="44">
                  <c:v>60001.81</c:v>
                </c:pt>
                <c:pt idx="45">
                  <c:v>36908.354999999996</c:v>
                </c:pt>
                <c:pt idx="46">
                  <c:v>46123.164999999994</c:v>
                </c:pt>
                <c:pt idx="47">
                  <c:v>53798.689999999995</c:v>
                </c:pt>
                <c:pt idx="48">
                  <c:v>38392.254999999997</c:v>
                </c:pt>
                <c:pt idx="49">
                  <c:v>52280.304999999993</c:v>
                </c:pt>
                <c:pt idx="50">
                  <c:v>55644.159999999996</c:v>
                </c:pt>
                <c:pt idx="51">
                  <c:v>34896.729999999996</c:v>
                </c:pt>
                <c:pt idx="52">
                  <c:v>44698.829999999994</c:v>
                </c:pt>
                <c:pt idx="53">
                  <c:v>49621.824999999997</c:v>
                </c:pt>
                <c:pt idx="54">
                  <c:v>31950.874999999996</c:v>
                </c:pt>
                <c:pt idx="55">
                  <c:v>42962.039999999994</c:v>
                </c:pt>
                <c:pt idx="56">
                  <c:v>49209.049999999996</c:v>
                </c:pt>
                <c:pt idx="57">
                  <c:v>29980.004999999997</c:v>
                </c:pt>
                <c:pt idx="58">
                  <c:v>42949.5</c:v>
                </c:pt>
                <c:pt idx="59">
                  <c:v>47494.204999999994</c:v>
                </c:pt>
                <c:pt idx="60">
                  <c:v>26628.69</c:v>
                </c:pt>
                <c:pt idx="61">
                  <c:v>31717.839999999997</c:v>
                </c:pt>
                <c:pt idx="62">
                  <c:v>45687.399999999994</c:v>
                </c:pt>
                <c:pt idx="63">
                  <c:v>23307.679999999997</c:v>
                </c:pt>
                <c:pt idx="64">
                  <c:v>38068.305</c:v>
                </c:pt>
                <c:pt idx="65">
                  <c:v>49189.195</c:v>
                </c:pt>
                <c:pt idx="66">
                  <c:v>25378.87</c:v>
                </c:pt>
                <c:pt idx="67">
                  <c:v>45342.549999999996</c:v>
                </c:pt>
                <c:pt idx="68">
                  <c:v>53298.134999999995</c:v>
                </c:pt>
                <c:pt idx="69">
                  <c:v>26370.574999999997</c:v>
                </c:pt>
                <c:pt idx="70">
                  <c:v>41566.964999999997</c:v>
                </c:pt>
                <c:pt idx="71">
                  <c:v>53949.17</c:v>
                </c:pt>
                <c:pt idx="72">
                  <c:v>27655.924999999999</c:v>
                </c:pt>
                <c:pt idx="73">
                  <c:v>42756.174999999996</c:v>
                </c:pt>
                <c:pt idx="74">
                  <c:v>51533.13</c:v>
                </c:pt>
                <c:pt idx="75">
                  <c:v>36157</c:v>
                </c:pt>
                <c:pt idx="76">
                  <c:v>40970.269999999997</c:v>
                </c:pt>
                <c:pt idx="77">
                  <c:v>54865.634999999995</c:v>
                </c:pt>
                <c:pt idx="78">
                  <c:v>33380.434999999998</c:v>
                </c:pt>
                <c:pt idx="79">
                  <c:v>46995.74</c:v>
                </c:pt>
                <c:pt idx="80">
                  <c:v>60814.819999999992</c:v>
                </c:pt>
                <c:pt idx="81">
                  <c:v>40078.884999999995</c:v>
                </c:pt>
                <c:pt idx="82">
                  <c:v>44371.744999999995</c:v>
                </c:pt>
                <c:pt idx="83">
                  <c:v>56425.82</c:v>
                </c:pt>
                <c:pt idx="84">
                  <c:v>44146.024999999994</c:v>
                </c:pt>
                <c:pt idx="85">
                  <c:v>50487.084999999999</c:v>
                </c:pt>
                <c:pt idx="86">
                  <c:v>61941.329999999994</c:v>
                </c:pt>
                <c:pt idx="87">
                  <c:v>43791.77</c:v>
                </c:pt>
                <c:pt idx="88">
                  <c:v>52687.854999999996</c:v>
                </c:pt>
                <c:pt idx="89">
                  <c:v>55604.45</c:v>
                </c:pt>
                <c:pt idx="90">
                  <c:v>39399.634999999995</c:v>
                </c:pt>
                <c:pt idx="91">
                  <c:v>50545.604999999996</c:v>
                </c:pt>
                <c:pt idx="92">
                  <c:v>65093.049999999996</c:v>
                </c:pt>
                <c:pt idx="93">
                  <c:v>41750.884999999995</c:v>
                </c:pt>
                <c:pt idx="94">
                  <c:v>52414.064999999995</c:v>
                </c:pt>
                <c:pt idx="95">
                  <c:v>62724.034999999996</c:v>
                </c:pt>
                <c:pt idx="96">
                  <c:v>48369.914999999994</c:v>
                </c:pt>
                <c:pt idx="97">
                  <c:v>61850.414999999994</c:v>
                </c:pt>
                <c:pt idx="98">
                  <c:v>65241.439999999995</c:v>
                </c:pt>
                <c:pt idx="99">
                  <c:v>50553.964999999997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66-4B13-A0DF-5FDCE1160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570600"/>
        <c:axId val="547574208"/>
      </c:lineChart>
      <c:catAx>
        <c:axId val="547570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574208"/>
        <c:crosses val="autoZero"/>
        <c:auto val="1"/>
        <c:lblAlgn val="ctr"/>
        <c:lblOffset val="100"/>
        <c:noMultiLvlLbl val="0"/>
      </c:catAx>
      <c:valAx>
        <c:axId val="54757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570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'e)'!$D$2</c:f>
              <c:strCache>
                <c:ptCount val="1"/>
                <c:pt idx="0">
                  <c:v>Umsatz pro Woche [EUR]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'e)'!$D$3:$D$102</c:f>
              <c:numCache>
                <c:formatCode>_-* #,##0_-;\-* #,##0_-;_-* "-"??_-;_-@_-</c:formatCode>
                <c:ptCount val="100"/>
                <c:pt idx="0">
                  <c:v>26628.69</c:v>
                </c:pt>
                <c:pt idx="1">
                  <c:v>31717.839999999997</c:v>
                </c:pt>
                <c:pt idx="2">
                  <c:v>45687.399999999994</c:v>
                </c:pt>
                <c:pt idx="3">
                  <c:v>23307.679999999997</c:v>
                </c:pt>
                <c:pt idx="4">
                  <c:v>38068.305</c:v>
                </c:pt>
                <c:pt idx="5">
                  <c:v>49189.195</c:v>
                </c:pt>
                <c:pt idx="6">
                  <c:v>25378.87</c:v>
                </c:pt>
                <c:pt idx="7">
                  <c:v>45342.549999999996</c:v>
                </c:pt>
                <c:pt idx="8">
                  <c:v>53298.134999999995</c:v>
                </c:pt>
                <c:pt idx="9">
                  <c:v>26370.574999999997</c:v>
                </c:pt>
                <c:pt idx="10">
                  <c:v>41566.964999999997</c:v>
                </c:pt>
                <c:pt idx="11">
                  <c:v>53949.17</c:v>
                </c:pt>
                <c:pt idx="12">
                  <c:v>27655.924999999999</c:v>
                </c:pt>
                <c:pt idx="13">
                  <c:v>42756.174999999996</c:v>
                </c:pt>
                <c:pt idx="14">
                  <c:v>51533.13</c:v>
                </c:pt>
                <c:pt idx="15">
                  <c:v>36157</c:v>
                </c:pt>
                <c:pt idx="16">
                  <c:v>40970.269999999997</c:v>
                </c:pt>
                <c:pt idx="17">
                  <c:v>54865.634999999995</c:v>
                </c:pt>
                <c:pt idx="18">
                  <c:v>33380.434999999998</c:v>
                </c:pt>
                <c:pt idx="19">
                  <c:v>46995.74</c:v>
                </c:pt>
                <c:pt idx="20">
                  <c:v>60814.819999999992</c:v>
                </c:pt>
                <c:pt idx="21">
                  <c:v>40078.884999999995</c:v>
                </c:pt>
                <c:pt idx="22">
                  <c:v>44371.744999999995</c:v>
                </c:pt>
                <c:pt idx="23">
                  <c:v>56425.82</c:v>
                </c:pt>
                <c:pt idx="24">
                  <c:v>44146.024999999994</c:v>
                </c:pt>
                <c:pt idx="25">
                  <c:v>50487.084999999999</c:v>
                </c:pt>
                <c:pt idx="26">
                  <c:v>61941.329999999994</c:v>
                </c:pt>
                <c:pt idx="27">
                  <c:v>43791.77</c:v>
                </c:pt>
                <c:pt idx="28">
                  <c:v>52687.854999999996</c:v>
                </c:pt>
                <c:pt idx="29">
                  <c:v>55604.45</c:v>
                </c:pt>
                <c:pt idx="30">
                  <c:v>39399.634999999995</c:v>
                </c:pt>
                <c:pt idx="31">
                  <c:v>50545.604999999996</c:v>
                </c:pt>
                <c:pt idx="32">
                  <c:v>65093.049999999996</c:v>
                </c:pt>
                <c:pt idx="33">
                  <c:v>41750.884999999995</c:v>
                </c:pt>
                <c:pt idx="34">
                  <c:v>52414.064999999995</c:v>
                </c:pt>
                <c:pt idx="35">
                  <c:v>62724.034999999996</c:v>
                </c:pt>
                <c:pt idx="36">
                  <c:v>48369.914999999994</c:v>
                </c:pt>
                <c:pt idx="37">
                  <c:v>61850.414999999994</c:v>
                </c:pt>
                <c:pt idx="38">
                  <c:v>65241.439999999995</c:v>
                </c:pt>
                <c:pt idx="39">
                  <c:v>50553.964999999997</c:v>
                </c:pt>
                <c:pt idx="40">
                  <c:v>55944.074999999997</c:v>
                </c:pt>
                <c:pt idx="41">
                  <c:v>58216.95</c:v>
                </c:pt>
                <c:pt idx="42">
                  <c:v>44154.384999999995</c:v>
                </c:pt>
                <c:pt idx="43">
                  <c:v>45401.07</c:v>
                </c:pt>
                <c:pt idx="44">
                  <c:v>60001.81</c:v>
                </c:pt>
                <c:pt idx="45">
                  <c:v>36908.354999999996</c:v>
                </c:pt>
                <c:pt idx="46">
                  <c:v>46123.164999999994</c:v>
                </c:pt>
                <c:pt idx="47">
                  <c:v>53798.689999999995</c:v>
                </c:pt>
                <c:pt idx="48">
                  <c:v>38392.254999999997</c:v>
                </c:pt>
                <c:pt idx="49">
                  <c:v>52280.304999999993</c:v>
                </c:pt>
                <c:pt idx="50">
                  <c:v>55644.159999999996</c:v>
                </c:pt>
                <c:pt idx="51">
                  <c:v>34896.729999999996</c:v>
                </c:pt>
                <c:pt idx="52">
                  <c:v>44698.829999999994</c:v>
                </c:pt>
                <c:pt idx="53">
                  <c:v>49621.824999999997</c:v>
                </c:pt>
                <c:pt idx="54">
                  <c:v>31950.874999999996</c:v>
                </c:pt>
                <c:pt idx="55">
                  <c:v>42962.039999999994</c:v>
                </c:pt>
                <c:pt idx="56">
                  <c:v>49209.049999999996</c:v>
                </c:pt>
                <c:pt idx="57">
                  <c:v>29980.004999999997</c:v>
                </c:pt>
                <c:pt idx="58">
                  <c:v>42949.5</c:v>
                </c:pt>
                <c:pt idx="59">
                  <c:v>47494.204999999994</c:v>
                </c:pt>
                <c:pt idx="60">
                  <c:v>26628.69</c:v>
                </c:pt>
                <c:pt idx="61">
                  <c:v>31717.839999999997</c:v>
                </c:pt>
                <c:pt idx="62">
                  <c:v>45687.399999999994</c:v>
                </c:pt>
                <c:pt idx="63">
                  <c:v>23307.679999999997</c:v>
                </c:pt>
                <c:pt idx="64">
                  <c:v>38068.305</c:v>
                </c:pt>
                <c:pt idx="65">
                  <c:v>49189.195</c:v>
                </c:pt>
                <c:pt idx="66">
                  <c:v>25378.87</c:v>
                </c:pt>
                <c:pt idx="67">
                  <c:v>45342.549999999996</c:v>
                </c:pt>
                <c:pt idx="68">
                  <c:v>53298.134999999995</c:v>
                </c:pt>
                <c:pt idx="69">
                  <c:v>26370.574999999997</c:v>
                </c:pt>
                <c:pt idx="70">
                  <c:v>41566.964999999997</c:v>
                </c:pt>
                <c:pt idx="71">
                  <c:v>53949.17</c:v>
                </c:pt>
                <c:pt idx="72">
                  <c:v>27655.924999999999</c:v>
                </c:pt>
                <c:pt idx="73">
                  <c:v>42756.174999999996</c:v>
                </c:pt>
                <c:pt idx="74">
                  <c:v>51533.13</c:v>
                </c:pt>
                <c:pt idx="75">
                  <c:v>36157</c:v>
                </c:pt>
                <c:pt idx="76">
                  <c:v>40970.269999999997</c:v>
                </c:pt>
                <c:pt idx="77">
                  <c:v>54865.634999999995</c:v>
                </c:pt>
                <c:pt idx="78">
                  <c:v>33380.434999999998</c:v>
                </c:pt>
                <c:pt idx="79">
                  <c:v>46995.74</c:v>
                </c:pt>
                <c:pt idx="80">
                  <c:v>60814.819999999992</c:v>
                </c:pt>
                <c:pt idx="81">
                  <c:v>40078.884999999995</c:v>
                </c:pt>
                <c:pt idx="82">
                  <c:v>44371.744999999995</c:v>
                </c:pt>
                <c:pt idx="83">
                  <c:v>56425.82</c:v>
                </c:pt>
                <c:pt idx="84">
                  <c:v>44146.024999999994</c:v>
                </c:pt>
                <c:pt idx="85">
                  <c:v>50487.084999999999</c:v>
                </c:pt>
                <c:pt idx="86">
                  <c:v>61941.329999999994</c:v>
                </c:pt>
                <c:pt idx="87">
                  <c:v>43791.77</c:v>
                </c:pt>
                <c:pt idx="88">
                  <c:v>52687.854999999996</c:v>
                </c:pt>
                <c:pt idx="89">
                  <c:v>55604.45</c:v>
                </c:pt>
                <c:pt idx="90">
                  <c:v>39399.634999999995</c:v>
                </c:pt>
                <c:pt idx="91">
                  <c:v>50545.604999999996</c:v>
                </c:pt>
                <c:pt idx="92">
                  <c:v>65093.049999999996</c:v>
                </c:pt>
                <c:pt idx="93">
                  <c:v>41750.884999999995</c:v>
                </c:pt>
                <c:pt idx="94">
                  <c:v>52414.064999999995</c:v>
                </c:pt>
                <c:pt idx="95">
                  <c:v>62724.034999999996</c:v>
                </c:pt>
                <c:pt idx="96">
                  <c:v>48369.914999999994</c:v>
                </c:pt>
                <c:pt idx="97">
                  <c:v>61850.414999999994</c:v>
                </c:pt>
                <c:pt idx="98">
                  <c:v>65241.439999999995</c:v>
                </c:pt>
                <c:pt idx="99">
                  <c:v>50553.964999999997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3A-49C6-831F-01410A6632DA}"/>
            </c:ext>
          </c:extLst>
        </c:ser>
        <c:ser>
          <c:idx val="1"/>
          <c:order val="1"/>
          <c:tx>
            <c:strRef>
              <c:f>'e)'!$E$2</c:f>
              <c:strCache>
                <c:ptCount val="1"/>
                <c:pt idx="0">
                  <c:v>Exponentielles Glätten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'e)'!$E$3:$E$102</c:f>
              <c:numCache>
                <c:formatCode>_-* #,##0_-;\-* #,##0_-;_-* "-"??_-;_-@_-</c:formatCode>
                <c:ptCount val="100"/>
                <c:pt idx="0">
                  <c:v>26628.69</c:v>
                </c:pt>
                <c:pt idx="1">
                  <c:v>27392.062499999996</c:v>
                </c:pt>
                <c:pt idx="2">
                  <c:v>30136.363124999996</c:v>
                </c:pt>
                <c:pt idx="3">
                  <c:v>29112.060656249996</c:v>
                </c:pt>
                <c:pt idx="4">
                  <c:v>30455.497307812497</c:v>
                </c:pt>
                <c:pt idx="5">
                  <c:v>33265.551961640624</c:v>
                </c:pt>
                <c:pt idx="6">
                  <c:v>32082.549667394531</c:v>
                </c:pt>
                <c:pt idx="7">
                  <c:v>34071.54971728535</c:v>
                </c:pt>
                <c:pt idx="8">
                  <c:v>36955.537509692542</c:v>
                </c:pt>
                <c:pt idx="9">
                  <c:v>35367.793133238658</c:v>
                </c:pt>
                <c:pt idx="10">
                  <c:v>36297.668913252855</c:v>
                </c:pt>
                <c:pt idx="11">
                  <c:v>38945.394076264929</c:v>
                </c:pt>
                <c:pt idx="12">
                  <c:v>37251.973714825188</c:v>
                </c:pt>
                <c:pt idx="13">
                  <c:v>38077.603907601406</c:v>
                </c:pt>
                <c:pt idx="14">
                  <c:v>40095.932821461189</c:v>
                </c:pt>
                <c:pt idx="15">
                  <c:v>39505.092898242016</c:v>
                </c:pt>
                <c:pt idx="16">
                  <c:v>39724.869463505718</c:v>
                </c:pt>
                <c:pt idx="17">
                  <c:v>41995.984293979855</c:v>
                </c:pt>
                <c:pt idx="18">
                  <c:v>40703.651899882876</c:v>
                </c:pt>
                <c:pt idx="19">
                  <c:v>41647.465114900442</c:v>
                </c:pt>
                <c:pt idx="20">
                  <c:v>44522.568347665372</c:v>
                </c:pt>
                <c:pt idx="21">
                  <c:v>43856.015845515569</c:v>
                </c:pt>
                <c:pt idx="22">
                  <c:v>43933.375218688234</c:v>
                </c:pt>
                <c:pt idx="23">
                  <c:v>45807.241935884995</c:v>
                </c:pt>
                <c:pt idx="24">
                  <c:v>45558.059395502241</c:v>
                </c:pt>
                <c:pt idx="25">
                  <c:v>46297.413236176901</c:v>
                </c:pt>
                <c:pt idx="26">
                  <c:v>48644.000750750361</c:v>
                </c:pt>
                <c:pt idx="27">
                  <c:v>47916.166138137807</c:v>
                </c:pt>
                <c:pt idx="28">
                  <c:v>48631.91946741713</c:v>
                </c:pt>
                <c:pt idx="29">
                  <c:v>49677.799047304565</c:v>
                </c:pt>
                <c:pt idx="30">
                  <c:v>48136.074440208875</c:v>
                </c:pt>
                <c:pt idx="31">
                  <c:v>48497.504024177542</c:v>
                </c:pt>
                <c:pt idx="32">
                  <c:v>50986.835920550904</c:v>
                </c:pt>
                <c:pt idx="33">
                  <c:v>49601.443282468266</c:v>
                </c:pt>
                <c:pt idx="34">
                  <c:v>50023.336540098018</c:v>
                </c:pt>
                <c:pt idx="35">
                  <c:v>51928.441309083311</c:v>
                </c:pt>
                <c:pt idx="36">
                  <c:v>51394.66236272081</c:v>
                </c:pt>
                <c:pt idx="37">
                  <c:v>52963.025258312686</c:v>
                </c:pt>
                <c:pt idx="38">
                  <c:v>54804.787469565781</c:v>
                </c:pt>
                <c:pt idx="39">
                  <c:v>54167.16409913091</c:v>
                </c:pt>
                <c:pt idx="40">
                  <c:v>54433.700734261278</c:v>
                </c:pt>
                <c:pt idx="41">
                  <c:v>55001.188124122084</c:v>
                </c:pt>
                <c:pt idx="42">
                  <c:v>53374.16765550377</c:v>
                </c:pt>
                <c:pt idx="43">
                  <c:v>52178.203007178199</c:v>
                </c:pt>
                <c:pt idx="44">
                  <c:v>53351.744056101466</c:v>
                </c:pt>
                <c:pt idx="45">
                  <c:v>50885.23569768625</c:v>
                </c:pt>
                <c:pt idx="46">
                  <c:v>50170.925093033315</c:v>
                </c:pt>
                <c:pt idx="47">
                  <c:v>50715.089829078315</c:v>
                </c:pt>
                <c:pt idx="48">
                  <c:v>48866.66460471657</c:v>
                </c:pt>
                <c:pt idx="49">
                  <c:v>49378.710664009079</c:v>
                </c:pt>
                <c:pt idx="50">
                  <c:v>50318.528064407714</c:v>
                </c:pt>
                <c:pt idx="51">
                  <c:v>48005.258354746555</c:v>
                </c:pt>
                <c:pt idx="52">
                  <c:v>47509.294101534571</c:v>
                </c:pt>
                <c:pt idx="53">
                  <c:v>47826.173736304387</c:v>
                </c:pt>
                <c:pt idx="54">
                  <c:v>45444.878925858728</c:v>
                </c:pt>
                <c:pt idx="55">
                  <c:v>45072.453086979913</c:v>
                </c:pt>
                <c:pt idx="56">
                  <c:v>45692.942623932926</c:v>
                </c:pt>
                <c:pt idx="57">
                  <c:v>43336.001980342982</c:v>
                </c:pt>
                <c:pt idx="58">
                  <c:v>43278.026683291537</c:v>
                </c:pt>
                <c:pt idx="59">
                  <c:v>43910.453430797803</c:v>
                </c:pt>
                <c:pt idx="60">
                  <c:v>41318.188916178136</c:v>
                </c:pt>
                <c:pt idx="61">
                  <c:v>39878.136578751415</c:v>
                </c:pt>
                <c:pt idx="62">
                  <c:v>40749.5260919387</c:v>
                </c:pt>
                <c:pt idx="63">
                  <c:v>38133.249178147897</c:v>
                </c:pt>
                <c:pt idx="64">
                  <c:v>38123.507551425711</c:v>
                </c:pt>
                <c:pt idx="65">
                  <c:v>39783.360668711852</c:v>
                </c:pt>
                <c:pt idx="66">
                  <c:v>37622.687068405066</c:v>
                </c:pt>
                <c:pt idx="67">
                  <c:v>38780.666508144306</c:v>
                </c:pt>
                <c:pt idx="68">
                  <c:v>40958.286781922659</c:v>
                </c:pt>
                <c:pt idx="69">
                  <c:v>38770.130014634262</c:v>
                </c:pt>
                <c:pt idx="70">
                  <c:v>39189.655262439126</c:v>
                </c:pt>
                <c:pt idx="71">
                  <c:v>41403.582473073257</c:v>
                </c:pt>
                <c:pt idx="72">
                  <c:v>39341.433852112263</c:v>
                </c:pt>
                <c:pt idx="73">
                  <c:v>39853.645024295416</c:v>
                </c:pt>
                <c:pt idx="74">
                  <c:v>41605.567770651105</c:v>
                </c:pt>
                <c:pt idx="75">
                  <c:v>40788.282605053442</c:v>
                </c:pt>
                <c:pt idx="76">
                  <c:v>40815.580714295429</c:v>
                </c:pt>
                <c:pt idx="77">
                  <c:v>42923.08885715111</c:v>
                </c:pt>
                <c:pt idx="78">
                  <c:v>41491.690778578442</c:v>
                </c:pt>
                <c:pt idx="79">
                  <c:v>42317.298161791674</c:v>
                </c:pt>
                <c:pt idx="80">
                  <c:v>45091.926437522918</c:v>
                </c:pt>
                <c:pt idx="81">
                  <c:v>44339.97022189448</c:v>
                </c:pt>
                <c:pt idx="82">
                  <c:v>44344.736438610307</c:v>
                </c:pt>
                <c:pt idx="83">
                  <c:v>46156.898972818759</c:v>
                </c:pt>
                <c:pt idx="84">
                  <c:v>45855.267876895945</c:v>
                </c:pt>
                <c:pt idx="85">
                  <c:v>46550.040445361548</c:v>
                </c:pt>
                <c:pt idx="86">
                  <c:v>48858.733878557308</c:v>
                </c:pt>
                <c:pt idx="87">
                  <c:v>48098.689296773715</c:v>
                </c:pt>
                <c:pt idx="88">
                  <c:v>48787.064152257655</c:v>
                </c:pt>
                <c:pt idx="89">
                  <c:v>49809.672029419002</c:v>
                </c:pt>
                <c:pt idx="90">
                  <c:v>48248.166475006146</c:v>
                </c:pt>
                <c:pt idx="91">
                  <c:v>48592.782253755227</c:v>
                </c:pt>
                <c:pt idx="92">
                  <c:v>51067.822415691939</c:v>
                </c:pt>
                <c:pt idx="93">
                  <c:v>49670.281803338141</c:v>
                </c:pt>
                <c:pt idx="94">
                  <c:v>50081.849282837415</c:v>
                </c:pt>
                <c:pt idx="95">
                  <c:v>51978.177140411804</c:v>
                </c:pt>
                <c:pt idx="96">
                  <c:v>51436.937819350031</c:v>
                </c:pt>
                <c:pt idx="97">
                  <c:v>52998.959396447521</c:v>
                </c:pt>
                <c:pt idx="98">
                  <c:v>54835.331486980394</c:v>
                </c:pt>
                <c:pt idx="99">
                  <c:v>54193.126513933334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3A-49C6-831F-01410A663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604056"/>
        <c:axId val="547610944"/>
      </c:lineChart>
      <c:catAx>
        <c:axId val="547604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610944"/>
        <c:crosses val="autoZero"/>
        <c:auto val="1"/>
        <c:lblAlgn val="ctr"/>
        <c:lblOffset val="100"/>
        <c:noMultiLvlLbl val="0"/>
      </c:catAx>
      <c:valAx>
        <c:axId val="54761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604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'f)'!$D$2</c:f>
              <c:strCache>
                <c:ptCount val="1"/>
                <c:pt idx="0">
                  <c:v>Umsatz pro Woche [EUR]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7816010498687665"/>
                  <c:y val="-0.178840405365995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'f)'!$D$3:$D$102</c:f>
              <c:numCache>
                <c:formatCode>_-* #,##0_-;\-* #,##0_-;_-* "-"??_-;_-@_-</c:formatCode>
                <c:ptCount val="100"/>
                <c:pt idx="0">
                  <c:v>26628.69</c:v>
                </c:pt>
                <c:pt idx="1">
                  <c:v>31717.839999999997</c:v>
                </c:pt>
                <c:pt idx="2">
                  <c:v>45687.399999999994</c:v>
                </c:pt>
                <c:pt idx="3">
                  <c:v>23307.679999999997</c:v>
                </c:pt>
                <c:pt idx="4">
                  <c:v>38068.305</c:v>
                </c:pt>
                <c:pt idx="5">
                  <c:v>49189.195</c:v>
                </c:pt>
                <c:pt idx="6">
                  <c:v>25378.87</c:v>
                </c:pt>
                <c:pt idx="7">
                  <c:v>45342.549999999996</c:v>
                </c:pt>
                <c:pt idx="8">
                  <c:v>53298.134999999995</c:v>
                </c:pt>
                <c:pt idx="9">
                  <c:v>26370.574999999997</c:v>
                </c:pt>
                <c:pt idx="10">
                  <c:v>41566.964999999997</c:v>
                </c:pt>
                <c:pt idx="11">
                  <c:v>53949.17</c:v>
                </c:pt>
                <c:pt idx="12">
                  <c:v>27655.924999999999</c:v>
                </c:pt>
                <c:pt idx="13">
                  <c:v>42756.174999999996</c:v>
                </c:pt>
                <c:pt idx="14">
                  <c:v>51533.13</c:v>
                </c:pt>
                <c:pt idx="15">
                  <c:v>36157</c:v>
                </c:pt>
                <c:pt idx="16">
                  <c:v>40970.269999999997</c:v>
                </c:pt>
                <c:pt idx="17">
                  <c:v>54865.634999999995</c:v>
                </c:pt>
                <c:pt idx="18">
                  <c:v>33380.434999999998</c:v>
                </c:pt>
                <c:pt idx="19">
                  <c:v>46995.74</c:v>
                </c:pt>
                <c:pt idx="20">
                  <c:v>60814.819999999992</c:v>
                </c:pt>
                <c:pt idx="21">
                  <c:v>40078.884999999995</c:v>
                </c:pt>
                <c:pt idx="22">
                  <c:v>44371.744999999995</c:v>
                </c:pt>
                <c:pt idx="23">
                  <c:v>56425.82</c:v>
                </c:pt>
                <c:pt idx="24">
                  <c:v>44146.024999999994</c:v>
                </c:pt>
                <c:pt idx="25">
                  <c:v>50487.084999999999</c:v>
                </c:pt>
                <c:pt idx="26">
                  <c:v>61941.329999999994</c:v>
                </c:pt>
                <c:pt idx="27">
                  <c:v>43791.77</c:v>
                </c:pt>
                <c:pt idx="28">
                  <c:v>52687.854999999996</c:v>
                </c:pt>
                <c:pt idx="29">
                  <c:v>55604.45</c:v>
                </c:pt>
                <c:pt idx="30">
                  <c:v>39399.634999999995</c:v>
                </c:pt>
                <c:pt idx="31">
                  <c:v>50545.604999999996</c:v>
                </c:pt>
                <c:pt idx="32">
                  <c:v>65093.049999999996</c:v>
                </c:pt>
                <c:pt idx="33">
                  <c:v>41750.884999999995</c:v>
                </c:pt>
                <c:pt idx="34">
                  <c:v>52414.064999999995</c:v>
                </c:pt>
                <c:pt idx="35">
                  <c:v>62724.034999999996</c:v>
                </c:pt>
                <c:pt idx="36">
                  <c:v>48369.914999999994</c:v>
                </c:pt>
                <c:pt idx="37">
                  <c:v>61850.414999999994</c:v>
                </c:pt>
                <c:pt idx="38">
                  <c:v>65241.439999999995</c:v>
                </c:pt>
                <c:pt idx="39">
                  <c:v>50553.964999999997</c:v>
                </c:pt>
                <c:pt idx="40">
                  <c:v>55944.074999999997</c:v>
                </c:pt>
                <c:pt idx="41">
                  <c:v>58216.95</c:v>
                </c:pt>
                <c:pt idx="42">
                  <c:v>44154.384999999995</c:v>
                </c:pt>
                <c:pt idx="43">
                  <c:v>45401.07</c:v>
                </c:pt>
                <c:pt idx="44">
                  <c:v>60001.81</c:v>
                </c:pt>
                <c:pt idx="45">
                  <c:v>36908.354999999996</c:v>
                </c:pt>
                <c:pt idx="46">
                  <c:v>46123.164999999994</c:v>
                </c:pt>
                <c:pt idx="47">
                  <c:v>53798.689999999995</c:v>
                </c:pt>
                <c:pt idx="48">
                  <c:v>38392.254999999997</c:v>
                </c:pt>
                <c:pt idx="49">
                  <c:v>52280.304999999993</c:v>
                </c:pt>
                <c:pt idx="50">
                  <c:v>55644.159999999996</c:v>
                </c:pt>
                <c:pt idx="51">
                  <c:v>34896.729999999996</c:v>
                </c:pt>
                <c:pt idx="52">
                  <c:v>44698.829999999994</c:v>
                </c:pt>
                <c:pt idx="53">
                  <c:v>49621.824999999997</c:v>
                </c:pt>
                <c:pt idx="54">
                  <c:v>31950.874999999996</c:v>
                </c:pt>
                <c:pt idx="55">
                  <c:v>42962.039999999994</c:v>
                </c:pt>
                <c:pt idx="56">
                  <c:v>49209.049999999996</c:v>
                </c:pt>
                <c:pt idx="57">
                  <c:v>29980.004999999997</c:v>
                </c:pt>
                <c:pt idx="58">
                  <c:v>42949.5</c:v>
                </c:pt>
                <c:pt idx="59">
                  <c:v>47494.204999999994</c:v>
                </c:pt>
                <c:pt idx="60">
                  <c:v>26628.69</c:v>
                </c:pt>
                <c:pt idx="61">
                  <c:v>31717.839999999997</c:v>
                </c:pt>
                <c:pt idx="62">
                  <c:v>45687.399999999994</c:v>
                </c:pt>
                <c:pt idx="63">
                  <c:v>23307.679999999997</c:v>
                </c:pt>
                <c:pt idx="64">
                  <c:v>38068.305</c:v>
                </c:pt>
                <c:pt idx="65">
                  <c:v>49189.195</c:v>
                </c:pt>
                <c:pt idx="66">
                  <c:v>25378.87</c:v>
                </c:pt>
                <c:pt idx="67">
                  <c:v>45342.549999999996</c:v>
                </c:pt>
                <c:pt idx="68">
                  <c:v>53298.134999999995</c:v>
                </c:pt>
                <c:pt idx="69">
                  <c:v>26370.574999999997</c:v>
                </c:pt>
                <c:pt idx="70">
                  <c:v>41566.964999999997</c:v>
                </c:pt>
                <c:pt idx="71">
                  <c:v>53949.17</c:v>
                </c:pt>
                <c:pt idx="72">
                  <c:v>27655.924999999999</c:v>
                </c:pt>
                <c:pt idx="73">
                  <c:v>42756.174999999996</c:v>
                </c:pt>
                <c:pt idx="74">
                  <c:v>51533.13</c:v>
                </c:pt>
                <c:pt idx="75">
                  <c:v>36157</c:v>
                </c:pt>
                <c:pt idx="76">
                  <c:v>40970.269999999997</c:v>
                </c:pt>
                <c:pt idx="77">
                  <c:v>54865.634999999995</c:v>
                </c:pt>
                <c:pt idx="78">
                  <c:v>33380.434999999998</c:v>
                </c:pt>
                <c:pt idx="79">
                  <c:v>46995.74</c:v>
                </c:pt>
                <c:pt idx="80">
                  <c:v>60814.819999999992</c:v>
                </c:pt>
                <c:pt idx="81">
                  <c:v>40078.884999999995</c:v>
                </c:pt>
                <c:pt idx="82">
                  <c:v>44371.744999999995</c:v>
                </c:pt>
                <c:pt idx="83">
                  <c:v>56425.82</c:v>
                </c:pt>
                <c:pt idx="84">
                  <c:v>44146.024999999994</c:v>
                </c:pt>
                <c:pt idx="85">
                  <c:v>50487.084999999999</c:v>
                </c:pt>
                <c:pt idx="86">
                  <c:v>61941.329999999994</c:v>
                </c:pt>
                <c:pt idx="87">
                  <c:v>43791.77</c:v>
                </c:pt>
                <c:pt idx="88">
                  <c:v>52687.854999999996</c:v>
                </c:pt>
                <c:pt idx="89">
                  <c:v>55604.45</c:v>
                </c:pt>
                <c:pt idx="90">
                  <c:v>39399.634999999995</c:v>
                </c:pt>
                <c:pt idx="91">
                  <c:v>50545.604999999996</c:v>
                </c:pt>
                <c:pt idx="92">
                  <c:v>65093.049999999996</c:v>
                </c:pt>
                <c:pt idx="93">
                  <c:v>41750.884999999995</c:v>
                </c:pt>
                <c:pt idx="94">
                  <c:v>52414.064999999995</c:v>
                </c:pt>
                <c:pt idx="95">
                  <c:v>62724.034999999996</c:v>
                </c:pt>
                <c:pt idx="96">
                  <c:v>48369.914999999994</c:v>
                </c:pt>
                <c:pt idx="97">
                  <c:v>61850.414999999994</c:v>
                </c:pt>
                <c:pt idx="98">
                  <c:v>65241.439999999995</c:v>
                </c:pt>
                <c:pt idx="99">
                  <c:v>50553.964999999997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A9-479C-AF57-FE653E321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632920"/>
        <c:axId val="547622752"/>
      </c:lineChart>
      <c:catAx>
        <c:axId val="547632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622752"/>
        <c:crosses val="autoZero"/>
        <c:auto val="1"/>
        <c:lblAlgn val="ctr"/>
        <c:lblOffset val="100"/>
        <c:noMultiLvlLbl val="0"/>
      </c:catAx>
      <c:valAx>
        <c:axId val="54762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632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'f)'!$D$2</c:f>
              <c:strCache>
                <c:ptCount val="1"/>
                <c:pt idx="0">
                  <c:v>Umsatz pro Woche [EUR]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7816010498687665"/>
                  <c:y val="-0.178840405365995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'f)'!$D$3:$D$112</c:f>
              <c:numCache>
                <c:formatCode>_-* #,##0_-;\-* #,##0_-;_-* "-"??_-;_-@_-</c:formatCode>
                <c:ptCount val="110"/>
                <c:pt idx="0">
                  <c:v>26628.69</c:v>
                </c:pt>
                <c:pt idx="1">
                  <c:v>31717.839999999997</c:v>
                </c:pt>
                <c:pt idx="2">
                  <c:v>45687.399999999994</c:v>
                </c:pt>
                <c:pt idx="3">
                  <c:v>23307.679999999997</c:v>
                </c:pt>
                <c:pt idx="4">
                  <c:v>38068.305</c:v>
                </c:pt>
                <c:pt idx="5">
                  <c:v>49189.195</c:v>
                </c:pt>
                <c:pt idx="6">
                  <c:v>25378.87</c:v>
                </c:pt>
                <c:pt idx="7">
                  <c:v>45342.549999999996</c:v>
                </c:pt>
                <c:pt idx="8">
                  <c:v>53298.134999999995</c:v>
                </c:pt>
                <c:pt idx="9">
                  <c:v>26370.574999999997</c:v>
                </c:pt>
                <c:pt idx="10">
                  <c:v>41566.964999999997</c:v>
                </c:pt>
                <c:pt idx="11">
                  <c:v>53949.17</c:v>
                </c:pt>
                <c:pt idx="12">
                  <c:v>27655.924999999999</c:v>
                </c:pt>
                <c:pt idx="13">
                  <c:v>42756.174999999996</c:v>
                </c:pt>
                <c:pt idx="14">
                  <c:v>51533.13</c:v>
                </c:pt>
                <c:pt idx="15">
                  <c:v>36157</c:v>
                </c:pt>
                <c:pt idx="16">
                  <c:v>40970.269999999997</c:v>
                </c:pt>
                <c:pt idx="17">
                  <c:v>54865.634999999995</c:v>
                </c:pt>
                <c:pt idx="18">
                  <c:v>33380.434999999998</c:v>
                </c:pt>
                <c:pt idx="19">
                  <c:v>46995.74</c:v>
                </c:pt>
                <c:pt idx="20">
                  <c:v>60814.819999999992</c:v>
                </c:pt>
                <c:pt idx="21">
                  <c:v>40078.884999999995</c:v>
                </c:pt>
                <c:pt idx="22">
                  <c:v>44371.744999999995</c:v>
                </c:pt>
                <c:pt idx="23">
                  <c:v>56425.82</c:v>
                </c:pt>
                <c:pt idx="24">
                  <c:v>44146.024999999994</c:v>
                </c:pt>
                <c:pt idx="25">
                  <c:v>50487.084999999999</c:v>
                </c:pt>
                <c:pt idx="26">
                  <c:v>61941.329999999994</c:v>
                </c:pt>
                <c:pt idx="27">
                  <c:v>43791.77</c:v>
                </c:pt>
                <c:pt idx="28">
                  <c:v>52687.854999999996</c:v>
                </c:pt>
                <c:pt idx="29">
                  <c:v>55604.45</c:v>
                </c:pt>
                <c:pt idx="30">
                  <c:v>39399.634999999995</c:v>
                </c:pt>
                <c:pt idx="31">
                  <c:v>50545.604999999996</c:v>
                </c:pt>
                <c:pt idx="32">
                  <c:v>65093.049999999996</c:v>
                </c:pt>
                <c:pt idx="33">
                  <c:v>41750.884999999995</c:v>
                </c:pt>
                <c:pt idx="34">
                  <c:v>52414.064999999995</c:v>
                </c:pt>
                <c:pt idx="35">
                  <c:v>62724.034999999996</c:v>
                </c:pt>
                <c:pt idx="36">
                  <c:v>48369.914999999994</c:v>
                </c:pt>
                <c:pt idx="37">
                  <c:v>61850.414999999994</c:v>
                </c:pt>
                <c:pt idx="38">
                  <c:v>65241.439999999995</c:v>
                </c:pt>
                <c:pt idx="39">
                  <c:v>50553.964999999997</c:v>
                </c:pt>
                <c:pt idx="40">
                  <c:v>55944.074999999997</c:v>
                </c:pt>
                <c:pt idx="41">
                  <c:v>58216.95</c:v>
                </c:pt>
                <c:pt idx="42">
                  <c:v>44154.384999999995</c:v>
                </c:pt>
                <c:pt idx="43">
                  <c:v>45401.07</c:v>
                </c:pt>
                <c:pt idx="44">
                  <c:v>60001.81</c:v>
                </c:pt>
                <c:pt idx="45">
                  <c:v>36908.354999999996</c:v>
                </c:pt>
                <c:pt idx="46">
                  <c:v>46123.164999999994</c:v>
                </c:pt>
                <c:pt idx="47">
                  <c:v>53798.689999999995</c:v>
                </c:pt>
                <c:pt idx="48">
                  <c:v>38392.254999999997</c:v>
                </c:pt>
                <c:pt idx="49">
                  <c:v>52280.304999999993</c:v>
                </c:pt>
                <c:pt idx="50">
                  <c:v>55644.159999999996</c:v>
                </c:pt>
                <c:pt idx="51">
                  <c:v>34896.729999999996</c:v>
                </c:pt>
                <c:pt idx="52">
                  <c:v>44698.829999999994</c:v>
                </c:pt>
                <c:pt idx="53">
                  <c:v>49621.824999999997</c:v>
                </c:pt>
                <c:pt idx="54">
                  <c:v>31950.874999999996</c:v>
                </c:pt>
                <c:pt idx="55">
                  <c:v>42962.039999999994</c:v>
                </c:pt>
                <c:pt idx="56">
                  <c:v>49209.049999999996</c:v>
                </c:pt>
                <c:pt idx="57">
                  <c:v>29980.004999999997</c:v>
                </c:pt>
                <c:pt idx="58">
                  <c:v>42949.5</c:v>
                </c:pt>
                <c:pt idx="59">
                  <c:v>47494.204999999994</c:v>
                </c:pt>
                <c:pt idx="60">
                  <c:v>26628.69</c:v>
                </c:pt>
                <c:pt idx="61">
                  <c:v>31717.839999999997</c:v>
                </c:pt>
                <c:pt idx="62">
                  <c:v>45687.399999999994</c:v>
                </c:pt>
                <c:pt idx="63">
                  <c:v>23307.679999999997</c:v>
                </c:pt>
                <c:pt idx="64">
                  <c:v>38068.305</c:v>
                </c:pt>
                <c:pt idx="65">
                  <c:v>49189.195</c:v>
                </c:pt>
                <c:pt idx="66">
                  <c:v>25378.87</c:v>
                </c:pt>
                <c:pt idx="67">
                  <c:v>45342.549999999996</c:v>
                </c:pt>
                <c:pt idx="68">
                  <c:v>53298.134999999995</c:v>
                </c:pt>
                <c:pt idx="69">
                  <c:v>26370.574999999997</c:v>
                </c:pt>
                <c:pt idx="70">
                  <c:v>41566.964999999997</c:v>
                </c:pt>
                <c:pt idx="71">
                  <c:v>53949.17</c:v>
                </c:pt>
                <c:pt idx="72">
                  <c:v>27655.924999999999</c:v>
                </c:pt>
                <c:pt idx="73">
                  <c:v>42756.174999999996</c:v>
                </c:pt>
                <c:pt idx="74">
                  <c:v>51533.13</c:v>
                </c:pt>
                <c:pt idx="75">
                  <c:v>36157</c:v>
                </c:pt>
                <c:pt idx="76">
                  <c:v>40970.269999999997</c:v>
                </c:pt>
                <c:pt idx="77">
                  <c:v>54865.634999999995</c:v>
                </c:pt>
                <c:pt idx="78">
                  <c:v>33380.434999999998</c:v>
                </c:pt>
                <c:pt idx="79">
                  <c:v>46995.74</c:v>
                </c:pt>
                <c:pt idx="80">
                  <c:v>60814.819999999992</c:v>
                </c:pt>
                <c:pt idx="81">
                  <c:v>40078.884999999995</c:v>
                </c:pt>
                <c:pt idx="82">
                  <c:v>44371.744999999995</c:v>
                </c:pt>
                <c:pt idx="83">
                  <c:v>56425.82</c:v>
                </c:pt>
                <c:pt idx="84">
                  <c:v>44146.024999999994</c:v>
                </c:pt>
                <c:pt idx="85">
                  <c:v>50487.084999999999</c:v>
                </c:pt>
                <c:pt idx="86">
                  <c:v>61941.329999999994</c:v>
                </c:pt>
                <c:pt idx="87">
                  <c:v>43791.77</c:v>
                </c:pt>
                <c:pt idx="88">
                  <c:v>52687.854999999996</c:v>
                </c:pt>
                <c:pt idx="89">
                  <c:v>55604.45</c:v>
                </c:pt>
                <c:pt idx="90">
                  <c:v>39399.634999999995</c:v>
                </c:pt>
                <c:pt idx="91">
                  <c:v>50545.604999999996</c:v>
                </c:pt>
                <c:pt idx="92">
                  <c:v>65093.049999999996</c:v>
                </c:pt>
                <c:pt idx="93">
                  <c:v>41750.884999999995</c:v>
                </c:pt>
                <c:pt idx="94">
                  <c:v>52414.064999999995</c:v>
                </c:pt>
                <c:pt idx="95">
                  <c:v>62724.034999999996</c:v>
                </c:pt>
                <c:pt idx="96">
                  <c:v>48369.914999999994</c:v>
                </c:pt>
                <c:pt idx="97">
                  <c:v>61850.414999999994</c:v>
                </c:pt>
                <c:pt idx="98">
                  <c:v>65241.439999999995</c:v>
                </c:pt>
                <c:pt idx="99">
                  <c:v>50553.964999999997</c:v>
                </c:pt>
                <c:pt idx="100" formatCode="General">
                  <c:v>49726.243299999995</c:v>
                </c:pt>
                <c:pt idx="101" formatCode="General">
                  <c:v>49798.673218811877</c:v>
                </c:pt>
                <c:pt idx="102" formatCode="General">
                  <c:v>49871.103137623759</c:v>
                </c:pt>
                <c:pt idx="103" formatCode="General">
                  <c:v>49943.533056435641</c:v>
                </c:pt>
                <c:pt idx="104" formatCode="General">
                  <c:v>50015.962975247523</c:v>
                </c:pt>
                <c:pt idx="105" formatCode="General">
                  <c:v>50088.392894059405</c:v>
                </c:pt>
                <c:pt idx="106" formatCode="General">
                  <c:v>50160.82281287128</c:v>
                </c:pt>
                <c:pt idx="107" formatCode="General">
                  <c:v>50233.252731683162</c:v>
                </c:pt>
                <c:pt idx="108" formatCode="General">
                  <c:v>50305.682650495044</c:v>
                </c:pt>
                <c:pt idx="109" formatCode="General">
                  <c:v>50378.112569306926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46-487F-9D6B-1C88EF58C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632920"/>
        <c:axId val="547622752"/>
      </c:lineChart>
      <c:catAx>
        <c:axId val="547632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622752"/>
        <c:crosses val="autoZero"/>
        <c:auto val="1"/>
        <c:lblAlgn val="ctr"/>
        <c:lblOffset val="100"/>
        <c:noMultiLvlLbl val="0"/>
      </c:catAx>
      <c:valAx>
        <c:axId val="54762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632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13" Type="http://schemas.openxmlformats.org/officeDocument/2006/relationships/image" Target="../media/image13.png"/><Relationship Id="rId18" Type="http://schemas.openxmlformats.org/officeDocument/2006/relationships/image" Target="../media/image18.svg"/><Relationship Id="rId26" Type="http://schemas.openxmlformats.org/officeDocument/2006/relationships/image" Target="../media/image26.sv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sv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svg"/><Relationship Id="rId16" Type="http://schemas.openxmlformats.org/officeDocument/2006/relationships/image" Target="../media/image16.svg"/><Relationship Id="rId20" Type="http://schemas.openxmlformats.org/officeDocument/2006/relationships/image" Target="../media/image20.sv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1.png"/><Relationship Id="rId24" Type="http://schemas.openxmlformats.org/officeDocument/2006/relationships/image" Target="../media/image24.svg"/><Relationship Id="rId32" Type="http://schemas.openxmlformats.org/officeDocument/2006/relationships/image" Target="../media/image32.sv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svg"/><Relationship Id="rId10" Type="http://schemas.openxmlformats.org/officeDocument/2006/relationships/image" Target="../media/image10.sv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svg"/><Relationship Id="rId9" Type="http://schemas.openxmlformats.org/officeDocument/2006/relationships/image" Target="../media/image9.png"/><Relationship Id="rId14" Type="http://schemas.openxmlformats.org/officeDocument/2006/relationships/image" Target="../media/image14.svg"/><Relationship Id="rId22" Type="http://schemas.openxmlformats.org/officeDocument/2006/relationships/image" Target="../media/image22.svg"/><Relationship Id="rId27" Type="http://schemas.openxmlformats.org/officeDocument/2006/relationships/image" Target="../media/image27.png"/><Relationship Id="rId30" Type="http://schemas.openxmlformats.org/officeDocument/2006/relationships/image" Target="../media/image30.sv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62.png"/><Relationship Id="rId1" Type="http://schemas.openxmlformats.org/officeDocument/2006/relationships/image" Target="../media/image6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63.png"/><Relationship Id="rId1" Type="http://schemas.openxmlformats.org/officeDocument/2006/relationships/image" Target="../media/image6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5.png"/><Relationship Id="rId1" Type="http://schemas.openxmlformats.org/officeDocument/2006/relationships/image" Target="../media/image64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7.png"/><Relationship Id="rId1" Type="http://schemas.openxmlformats.org/officeDocument/2006/relationships/image" Target="../media/image66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8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1.png"/><Relationship Id="rId13" Type="http://schemas.openxmlformats.org/officeDocument/2006/relationships/image" Target="../media/image46.svg"/><Relationship Id="rId3" Type="http://schemas.openxmlformats.org/officeDocument/2006/relationships/image" Target="../media/image36.svg"/><Relationship Id="rId7" Type="http://schemas.openxmlformats.org/officeDocument/2006/relationships/image" Target="../media/image40.svg"/><Relationship Id="rId12" Type="http://schemas.openxmlformats.org/officeDocument/2006/relationships/image" Target="../media/image45.png"/><Relationship Id="rId17" Type="http://schemas.openxmlformats.org/officeDocument/2006/relationships/image" Target="../media/image18.svg"/><Relationship Id="rId2" Type="http://schemas.openxmlformats.org/officeDocument/2006/relationships/image" Target="../media/image35.png"/><Relationship Id="rId16" Type="http://schemas.openxmlformats.org/officeDocument/2006/relationships/image" Target="../media/image17.png"/><Relationship Id="rId1" Type="http://schemas.openxmlformats.org/officeDocument/2006/relationships/image" Target="../media/image34.png"/><Relationship Id="rId6" Type="http://schemas.openxmlformats.org/officeDocument/2006/relationships/image" Target="../media/image39.png"/><Relationship Id="rId11" Type="http://schemas.openxmlformats.org/officeDocument/2006/relationships/image" Target="../media/image44.svg"/><Relationship Id="rId5" Type="http://schemas.openxmlformats.org/officeDocument/2006/relationships/image" Target="../media/image38.svg"/><Relationship Id="rId15" Type="http://schemas.openxmlformats.org/officeDocument/2006/relationships/image" Target="../media/image48.svg"/><Relationship Id="rId10" Type="http://schemas.openxmlformats.org/officeDocument/2006/relationships/image" Target="../media/image43.png"/><Relationship Id="rId4" Type="http://schemas.openxmlformats.org/officeDocument/2006/relationships/image" Target="../media/image37.png"/><Relationship Id="rId9" Type="http://schemas.openxmlformats.org/officeDocument/2006/relationships/image" Target="../media/image42.svg"/><Relationship Id="rId14" Type="http://schemas.openxmlformats.org/officeDocument/2006/relationships/image" Target="../media/image47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9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50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3.png"/><Relationship Id="rId2" Type="http://schemas.openxmlformats.org/officeDocument/2006/relationships/image" Target="../media/image52.png"/><Relationship Id="rId1" Type="http://schemas.openxmlformats.org/officeDocument/2006/relationships/image" Target="../media/image51.png"/><Relationship Id="rId4" Type="http://schemas.openxmlformats.org/officeDocument/2006/relationships/image" Target="../media/image5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6.png"/><Relationship Id="rId1" Type="http://schemas.openxmlformats.org/officeDocument/2006/relationships/image" Target="../media/image55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7.png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59.png"/><Relationship Id="rId1" Type="http://schemas.openxmlformats.org/officeDocument/2006/relationships/image" Target="../media/image58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60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632460</xdr:colOff>
      <xdr:row>1</xdr:row>
      <xdr:rowOff>60960</xdr:rowOff>
    </xdr:from>
    <xdr:to>
      <xdr:col>8</xdr:col>
      <xdr:colOff>716280</xdr:colOff>
      <xdr:row>7</xdr:row>
      <xdr:rowOff>121920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4C4FEB49-51FF-498E-BD7D-4A743E9A7877}"/>
            </a:ext>
          </a:extLst>
        </xdr:cNvPr>
        <xdr:cNvSpPr txBox="1"/>
      </xdr:nvSpPr>
      <xdr:spPr>
        <a:xfrm>
          <a:off x="1424940" y="243840"/>
          <a:ext cx="5631180" cy="11582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© Fabio Basler 2020. Alle Rechte vorbehalten, auch bzgl. jeder Verfügung, Verwertung, Reproduktion, Bearbeitung sowie Weitergabe. </a:t>
          </a:r>
        </a:p>
      </xdr:txBody>
    </xdr:sp>
    <xdr:clientData/>
  </xdr:twoCellAnchor>
  <xdr:twoCellAnchor>
    <xdr:from>
      <xdr:col>1</xdr:col>
      <xdr:colOff>609600</xdr:colOff>
      <xdr:row>7</xdr:row>
      <xdr:rowOff>38100</xdr:rowOff>
    </xdr:from>
    <xdr:to>
      <xdr:col>10</xdr:col>
      <xdr:colOff>251460</xdr:colOff>
      <xdr:row>16</xdr:row>
      <xdr:rowOff>99060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13490173-6AC6-44D2-97B7-0C96F9F3B17C}"/>
            </a:ext>
          </a:extLst>
        </xdr:cNvPr>
        <xdr:cNvSpPr txBox="1"/>
      </xdr:nvSpPr>
      <xdr:spPr>
        <a:xfrm>
          <a:off x="1402080" y="1318260"/>
          <a:ext cx="6774180" cy="1706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Die veröffentlichten Informationen, insbesondere</a:t>
          </a:r>
          <a:r>
            <a:rPr lang="de-DE" sz="2000" baseline="0"/>
            <a:t> Daten</a:t>
          </a:r>
          <a:r>
            <a:rPr lang="de-DE" sz="2000"/>
            <a:t> und Kalkulationen wurden sorgfältig recherchiert und nach bestem Gewissen erstellt. Sowohl die </a:t>
          </a:r>
          <a:r>
            <a:rPr lang="de-DE" sz="2000" baseline="0"/>
            <a:t>Excel-Fallstudien als auch die Theorie-Inhalte wurden dabei in Anlehnung an die aufgezeigten  Literaturquellen erstellt. </a:t>
          </a:r>
          <a:endParaRPr lang="de-DE" sz="2000"/>
        </a:p>
      </xdr:txBody>
    </xdr:sp>
    <xdr:clientData/>
  </xdr:twoCellAnchor>
  <xdr:twoCellAnchor>
    <xdr:from>
      <xdr:col>1</xdr:col>
      <xdr:colOff>609600</xdr:colOff>
      <xdr:row>16</xdr:row>
      <xdr:rowOff>106680</xdr:rowOff>
    </xdr:from>
    <xdr:to>
      <xdr:col>10</xdr:col>
      <xdr:colOff>358140</xdr:colOff>
      <xdr:row>23</xdr:row>
      <xdr:rowOff>161364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B9D9366E-AEBF-4F0F-B915-A1BECF431773}"/>
            </a:ext>
          </a:extLst>
        </xdr:cNvPr>
        <xdr:cNvSpPr txBox="1"/>
      </xdr:nvSpPr>
      <xdr:spPr>
        <a:xfrm>
          <a:off x="1398494" y="2975386"/>
          <a:ext cx="6848587" cy="13097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Ich übernehme keine Gewähr, Garantie oder Zusicherung für die Richtigkeit der veröffentlichten Informationen</a:t>
          </a:r>
          <a:r>
            <a:rPr lang="de-DE" sz="2000" baseline="0"/>
            <a:t> und Berechnungen der Excel-Fallstudien.</a:t>
          </a:r>
          <a:endParaRPr lang="de-DE" sz="2000"/>
        </a:p>
      </xdr:txBody>
    </xdr:sp>
    <xdr:clientData/>
  </xdr:twoCellAnchor>
  <xdr:oneCellAnchor>
    <xdr:from>
      <xdr:col>11</xdr:col>
      <xdr:colOff>228600</xdr:colOff>
      <xdr:row>9</xdr:row>
      <xdr:rowOff>15240</xdr:rowOff>
    </xdr:from>
    <xdr:ext cx="914400" cy="914400"/>
    <xdr:pic>
      <xdr:nvPicPr>
        <xdr:cNvPr id="5" name="Grafik 4" descr="Chevron Pfeile">
          <a:extLst>
            <a:ext uri="{FF2B5EF4-FFF2-40B4-BE49-F238E27FC236}">
              <a16:creationId xmlns:a16="http://schemas.microsoft.com/office/drawing/2014/main" id="{696EC3DF-D3F3-426E-ABA1-C8EB296FC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945880" y="1661160"/>
          <a:ext cx="914400" cy="914400"/>
        </a:xfrm>
        <a:prstGeom prst="rect">
          <a:avLst/>
        </a:prstGeom>
      </xdr:spPr>
    </xdr:pic>
    <xdr:clientData/>
  </xdr:oneCellAnchor>
  <xdr:oneCellAnchor>
    <xdr:from>
      <xdr:col>0</xdr:col>
      <xdr:colOff>685800</xdr:colOff>
      <xdr:row>17</xdr:row>
      <xdr:rowOff>60960</xdr:rowOff>
    </xdr:from>
    <xdr:ext cx="683400" cy="683400"/>
    <xdr:pic>
      <xdr:nvPicPr>
        <xdr:cNvPr id="6" name="Grafik 5" descr="Ausrufezeichen">
          <a:extLst>
            <a:ext uri="{FF2B5EF4-FFF2-40B4-BE49-F238E27FC236}">
              <a16:creationId xmlns:a16="http://schemas.microsoft.com/office/drawing/2014/main" id="{D9929586-8D40-418E-8B3E-E54905BDB3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5800" y="3169920"/>
          <a:ext cx="683400" cy="683400"/>
        </a:xfrm>
        <a:prstGeom prst="rect">
          <a:avLst/>
        </a:prstGeom>
      </xdr:spPr>
    </xdr:pic>
    <xdr:clientData/>
  </xdr:oneCellAnchor>
  <xdr:twoCellAnchor>
    <xdr:from>
      <xdr:col>0</xdr:col>
      <xdr:colOff>693420</xdr:colOff>
      <xdr:row>2</xdr:row>
      <xdr:rowOff>144780</xdr:rowOff>
    </xdr:from>
    <xdr:to>
      <xdr:col>1</xdr:col>
      <xdr:colOff>497280</xdr:colOff>
      <xdr:row>6</xdr:row>
      <xdr:rowOff>9600</xdr:rowOff>
    </xdr:to>
    <xdr:pic>
      <xdr:nvPicPr>
        <xdr:cNvPr id="7" name="Grafik 6" descr="Papier">
          <a:extLst>
            <a:ext uri="{FF2B5EF4-FFF2-40B4-BE49-F238E27FC236}">
              <a16:creationId xmlns:a16="http://schemas.microsoft.com/office/drawing/2014/main" id="{B16132E3-6FCB-44BB-B1C3-2650B7ACF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693420" y="510540"/>
          <a:ext cx="596340" cy="596340"/>
        </a:xfrm>
        <a:prstGeom prst="rect">
          <a:avLst/>
        </a:prstGeom>
      </xdr:spPr>
    </xdr:pic>
    <xdr:clientData/>
  </xdr:twoCellAnchor>
  <xdr:twoCellAnchor>
    <xdr:from>
      <xdr:col>14</xdr:col>
      <xdr:colOff>91440</xdr:colOff>
      <xdr:row>3</xdr:row>
      <xdr:rowOff>160020</xdr:rowOff>
    </xdr:from>
    <xdr:to>
      <xdr:col>21</xdr:col>
      <xdr:colOff>281940</xdr:colOff>
      <xdr:row>6</xdr:row>
      <xdr:rowOff>68580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3CA974CA-B266-494A-B44C-6A917768DBC5}"/>
            </a:ext>
          </a:extLst>
        </xdr:cNvPr>
        <xdr:cNvSpPr txBox="1"/>
      </xdr:nvSpPr>
      <xdr:spPr>
        <a:xfrm>
          <a:off x="11186160" y="708660"/>
          <a:ext cx="5737860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400" b="1">
              <a:solidFill>
                <a:schemeClr val="tx2"/>
              </a:solidFill>
              <a:latin typeface="+mj-lt"/>
            </a:rPr>
            <a:t>Literaturverzeichnis</a:t>
          </a:r>
        </a:p>
      </xdr:txBody>
    </xdr:sp>
    <xdr:clientData/>
  </xdr:twoCellAnchor>
  <xdr:twoCellAnchor>
    <xdr:from>
      <xdr:col>14</xdr:col>
      <xdr:colOff>106680</xdr:colOff>
      <xdr:row>9</xdr:row>
      <xdr:rowOff>45720</xdr:rowOff>
    </xdr:from>
    <xdr:to>
      <xdr:col>24</xdr:col>
      <xdr:colOff>441960</xdr:colOff>
      <xdr:row>51</xdr:row>
      <xdr:rowOff>175260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A1B1994A-68C4-4B56-B4BF-BC63FE942715}"/>
            </a:ext>
          </a:extLst>
        </xdr:cNvPr>
        <xdr:cNvSpPr txBox="1"/>
      </xdr:nvSpPr>
      <xdr:spPr>
        <a:xfrm>
          <a:off x="11201400" y="1691640"/>
          <a:ext cx="8260080" cy="781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/>
            <a:t>Backhaus, Klaus; Erichson, Bernd; Plinke, Wulff; Weiber, Rolf (Hg.) (2000)</a:t>
          </a:r>
          <a:r>
            <a:rPr lang="de-DE" sz="1200"/>
            <a:t>: Multivariate Analysemethoden. Eine anwendungsorientierte Einführung. Neunte, überarbeitete und erweiterte Auflage. Berlin, Heidelberg: Springer (Springer-Lehrbuch).</a:t>
          </a:r>
        </a:p>
        <a:p>
          <a:endParaRPr lang="de-DE" sz="1200"/>
        </a:p>
        <a:p>
          <a:r>
            <a:rPr lang="de-DE" sz="1200" b="1"/>
            <a:t>Bättig, Daniel (2017):</a:t>
          </a:r>
          <a:r>
            <a:rPr lang="de-DE" sz="1200"/>
            <a:t> Angewandte Datenanalyse. Der Bayes'sche Weg. 2., überarbeitete und erweiterte Auflage. Berlin: Springer Spektrum (Statistik und ihre Anwendungen).</a:t>
          </a:r>
        </a:p>
        <a:p>
          <a:endParaRPr lang="de-DE" sz="1200"/>
        </a:p>
        <a:p>
          <a:r>
            <a:rPr lang="de-DE" sz="1200" b="1"/>
            <a:t>Berekoven, Ludwig; Eckert, Werner; Ellenrieder, Peter (2009):</a:t>
          </a:r>
          <a:r>
            <a:rPr lang="de-DE" sz="1200"/>
            <a:t> Marktforschung. Methodische Grundlagen und praktische Anwendung. 12., überarbeitete und erweiterte Auflage. Wiesbaden: Gabler Verlag / GWV Fachverlage GmbH Wiesbaden.</a:t>
          </a:r>
        </a:p>
        <a:p>
          <a:r>
            <a:rPr lang="de-DE" sz="1200"/>
            <a:t>Bleymüller, Josef; Gehlert, Günther; Gülicher, Herbert (1996): Statistik für Wirtschaftswissenschaftler. 10., überarb. Aufl. München: Vahlen (WiSt-Studienkurs).</a:t>
          </a:r>
        </a:p>
        <a:p>
          <a:endParaRPr lang="de-DE" sz="1200"/>
        </a:p>
        <a:p>
          <a:r>
            <a:rPr lang="de-DE" sz="1200" b="1"/>
            <a:t>Bonart, Thomas; Bär, Jürgen (2018):</a:t>
          </a:r>
          <a:r>
            <a:rPr lang="de-DE" sz="1200"/>
            <a:t> Quantitative Betriebswirtschaftslehre, Band I. Grundlagen, Operations Research, Statistik. Wiesbaden: Springer Gabler.</a:t>
          </a:r>
        </a:p>
        <a:p>
          <a:endParaRPr lang="de-DE" sz="1200"/>
        </a:p>
        <a:p>
          <a:r>
            <a:rPr lang="de-DE" sz="1200" b="1"/>
            <a:t>Bourier, Günther (2018):</a:t>
          </a:r>
          <a:r>
            <a:rPr lang="de-DE" sz="1200"/>
            <a:t> Beschreibende Statistik. Praxisorientierte Einführung - mit Aufgaben und Lösungen. 13. Auflage. Wiesbaden: Springer Gabler (Lehrbuch).</a:t>
          </a:r>
        </a:p>
        <a:p>
          <a:endParaRPr lang="de-DE" sz="1200"/>
        </a:p>
        <a:p>
          <a:r>
            <a:rPr lang="de-DE" sz="1200" b="1"/>
            <a:t>Eckstein, Peter P. (2016):</a:t>
          </a:r>
          <a:r>
            <a:rPr lang="de-DE" sz="1200"/>
            <a:t> Angewandte Statistik mit SPSS. Praktische Einführung für Wirtschaftswissenschaftler. 8., überarbeitete und erweiterte Auflage. Wiesbaden: Springer Gabler.</a:t>
          </a:r>
        </a:p>
        <a:p>
          <a:endParaRPr lang="de-DE" sz="1200"/>
        </a:p>
        <a:p>
          <a:r>
            <a:rPr lang="de-DE" sz="1200" b="1"/>
            <a:t>Frost, Ira (2018):</a:t>
          </a:r>
          <a:r>
            <a:rPr lang="de-DE" sz="1200"/>
            <a:t> Einfache lineare Regression. Die Grundlage für komplexe Regressionsmodelle verstehen. Wiesbaden: Springer VS (essentials).</a:t>
          </a:r>
        </a:p>
        <a:p>
          <a:endParaRPr lang="de-DE" sz="1200"/>
        </a:p>
        <a:p>
          <a:r>
            <a:rPr lang="de-DE" sz="1200" b="1"/>
            <a:t>Hedderich, Jürgen; Sachs, Lothar (2018):</a:t>
          </a:r>
          <a:r>
            <a:rPr lang="de-DE" sz="1200"/>
            <a:t> Angewandte Statistik. Methodensammlung mit R. Springer Spektrum. 16., überarbeitete und erweiterte Auflage. Berlin, Germany: Springer Spektrum.</a:t>
          </a:r>
        </a:p>
        <a:p>
          <a:endParaRPr lang="de-DE" sz="1200"/>
        </a:p>
        <a:p>
          <a:r>
            <a:rPr lang="de-DE" sz="1200" b="1"/>
            <a:t>Jochen Schwarze (2017):</a:t>
          </a:r>
          <a:r>
            <a:rPr lang="de-DE" sz="1200"/>
            <a:t> Beschreibende Verfahren. 11., vollst. überarb. Aufl. (Grundlagen der Statistik, / Jochen Schwarze ; 1).</a:t>
          </a:r>
        </a:p>
        <a:p>
          <a:r>
            <a:rPr lang="de-DE" sz="1200"/>
            <a:t>Kohn, Wolfgang; Öztürk, Riza (2017): Statistik für Ökonomen. Datenanalyse mit R und SPSS. 3., überarbeitete Auflage. Berlin, Heidelberg: Springer Gabler (Springer-Lehrbuch).</a:t>
          </a:r>
        </a:p>
        <a:p>
          <a:endParaRPr lang="de-DE" sz="12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chemeClr val="dk1"/>
              </a:solidFill>
              <a:latin typeface="+mn-lt"/>
              <a:ea typeface="+mn-ea"/>
              <a:cs typeface="+mn-cs"/>
            </a:rPr>
            <a:t>Matthäus Heidrun; Matthäus Wolf-Gert (2015):</a:t>
          </a:r>
          <a:r>
            <a:rPr lang="de-DE" sz="1200">
              <a:solidFill>
                <a:schemeClr val="dk1"/>
              </a:solidFill>
              <a:latin typeface="+mn-lt"/>
              <a:ea typeface="+mn-ea"/>
              <a:cs typeface="+mn-cs"/>
            </a:rPr>
            <a:t> Statistik und Excel: Elementarer Umgang mit Daten (Deutsch) Taschenbuch</a:t>
          </a:r>
        </a:p>
        <a:p>
          <a:endParaRPr lang="de-DE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de-DE" sz="1200" b="1"/>
            <a:t>Reiter, Joachim (2017):</a:t>
          </a:r>
          <a:r>
            <a:rPr lang="de-DE" sz="1200"/>
            <a:t> Statistik-Fallstudien mit Excel. Klausurenkurs für Studierende der Betriebswirtschaft im Bachelor. Wiesbaden: Springer Gabler (Lehrbuch).</a:t>
          </a:r>
        </a:p>
        <a:p>
          <a:endParaRPr lang="de-DE" sz="1200"/>
        </a:p>
        <a:p>
          <a:r>
            <a:rPr lang="de-DE" sz="1200" b="1"/>
            <a:t>Scharnbacher, Kurt (2004):</a:t>
          </a:r>
          <a:r>
            <a:rPr lang="de-DE" sz="1200"/>
            <a:t> Statistik im Betrieb. Lehrbuch mit praktischen Beispielen. 14., aktualisierte Auflage. Wiesbaden: Gabler Verlag.</a:t>
          </a:r>
        </a:p>
        <a:p>
          <a:endParaRPr lang="de-DE" sz="12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chemeClr val="dk1"/>
              </a:solidFill>
              <a:latin typeface="+mn-lt"/>
              <a:ea typeface="+mn-ea"/>
              <a:cs typeface="+mn-cs"/>
            </a:rPr>
            <a:t>Zwerenz Karlheinz (2007): </a:t>
          </a:r>
          <a:r>
            <a:rPr lang="de-DE" sz="1200" b="0">
              <a:solidFill>
                <a:schemeClr val="dk1"/>
              </a:solidFill>
              <a:latin typeface="+mn-lt"/>
              <a:ea typeface="+mn-ea"/>
              <a:cs typeface="+mn-cs"/>
            </a:rPr>
            <a:t>Statistik verstehen mit Excel: Interaktiv lernen und anwenden Buch mit ExcelDownloads: 2. Auflage (Managementwissen für Studium und Praxis)</a:t>
          </a:r>
        </a:p>
        <a:p>
          <a:endParaRPr lang="de-DE" sz="1200"/>
        </a:p>
      </xdr:txBody>
    </xdr:sp>
    <xdr:clientData/>
  </xdr:twoCellAnchor>
  <xdr:twoCellAnchor>
    <xdr:from>
      <xdr:col>13</xdr:col>
      <xdr:colOff>502920</xdr:colOff>
      <xdr:row>7</xdr:row>
      <xdr:rowOff>83820</xdr:rowOff>
    </xdr:from>
    <xdr:to>
      <xdr:col>25</xdr:col>
      <xdr:colOff>83820</xdr:colOff>
      <xdr:row>53</xdr:row>
      <xdr:rowOff>129540</xdr:rowOff>
    </xdr:to>
    <xdr:sp macro="" textlink="">
      <xdr:nvSpPr>
        <xdr:cNvPr id="10" name="Rechteck: abgerundete Ecken 9">
          <a:extLst>
            <a:ext uri="{FF2B5EF4-FFF2-40B4-BE49-F238E27FC236}">
              <a16:creationId xmlns:a16="http://schemas.microsoft.com/office/drawing/2014/main" id="{65D20E48-20DC-467E-9B5F-B8CD75AD00BC}"/>
            </a:ext>
          </a:extLst>
        </xdr:cNvPr>
        <xdr:cNvSpPr/>
      </xdr:nvSpPr>
      <xdr:spPr>
        <a:xfrm>
          <a:off x="10805160" y="1363980"/>
          <a:ext cx="9090660" cy="8458200"/>
        </a:xfrm>
        <a:prstGeom prst="roundRec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678180</xdr:colOff>
      <xdr:row>9</xdr:row>
      <xdr:rowOff>99060</xdr:rowOff>
    </xdr:from>
    <xdr:ext cx="617220" cy="617220"/>
    <xdr:pic>
      <xdr:nvPicPr>
        <xdr:cNvPr id="11" name="Grafik 10" descr="Dokument">
          <a:extLst>
            <a:ext uri="{FF2B5EF4-FFF2-40B4-BE49-F238E27FC236}">
              <a16:creationId xmlns:a16="http://schemas.microsoft.com/office/drawing/2014/main" id="{E0CC54E0-0F76-4162-8AFC-6D6BBFFC05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678180" y="1744980"/>
          <a:ext cx="617220" cy="617220"/>
        </a:xfrm>
        <a:prstGeom prst="rect">
          <a:avLst/>
        </a:prstGeom>
      </xdr:spPr>
    </xdr:pic>
    <xdr:clientData/>
  </xdr:oneCellAnchor>
  <xdr:twoCellAnchor>
    <xdr:from>
      <xdr:col>1</xdr:col>
      <xdr:colOff>30480</xdr:colOff>
      <xdr:row>32</xdr:row>
      <xdr:rowOff>167640</xdr:rowOff>
    </xdr:from>
    <xdr:to>
      <xdr:col>11</xdr:col>
      <xdr:colOff>518160</xdr:colOff>
      <xdr:row>56</xdr:row>
      <xdr:rowOff>72660</xdr:rowOff>
    </xdr:to>
    <xdr:grpSp>
      <xdr:nvGrpSpPr>
        <xdr:cNvPr id="12" name="Gruppieren 11">
          <a:extLst>
            <a:ext uri="{FF2B5EF4-FFF2-40B4-BE49-F238E27FC236}">
              <a16:creationId xmlns:a16="http://schemas.microsoft.com/office/drawing/2014/main" id="{12BA392B-92E7-4D48-9895-18C30CEA921C}"/>
            </a:ext>
          </a:extLst>
        </xdr:cNvPr>
        <xdr:cNvGrpSpPr/>
      </xdr:nvGrpSpPr>
      <xdr:grpSpPr>
        <a:xfrm>
          <a:off x="822960" y="6019800"/>
          <a:ext cx="8412480" cy="4294140"/>
          <a:chOff x="678180" y="3756660"/>
          <a:chExt cx="8412480" cy="4294140"/>
        </a:xfrm>
      </xdr:grpSpPr>
      <xdr:grpSp>
        <xdr:nvGrpSpPr>
          <xdr:cNvPr id="13" name="Gruppieren 12">
            <a:extLst>
              <a:ext uri="{FF2B5EF4-FFF2-40B4-BE49-F238E27FC236}">
                <a16:creationId xmlns:a16="http://schemas.microsoft.com/office/drawing/2014/main" id="{5BA3D318-2B69-456C-BA5A-0CD87E64CAD0}"/>
              </a:ext>
            </a:extLst>
          </xdr:cNvPr>
          <xdr:cNvGrpSpPr/>
        </xdr:nvGrpSpPr>
        <xdr:grpSpPr>
          <a:xfrm>
            <a:off x="678180" y="3756660"/>
            <a:ext cx="8412480" cy="4294140"/>
            <a:chOff x="297180" y="121920"/>
            <a:chExt cx="8412480" cy="4294140"/>
          </a:xfrm>
        </xdr:grpSpPr>
        <xdr:pic>
          <xdr:nvPicPr>
            <xdr:cNvPr id="15" name="Grafik 14" descr="Abschlusshut">
              <a:extLst>
                <a:ext uri="{FF2B5EF4-FFF2-40B4-BE49-F238E27FC236}">
                  <a16:creationId xmlns:a16="http://schemas.microsoft.com/office/drawing/2014/main" id="{A83DB23B-BFE9-4FB4-853C-A555527B66D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  <a:ext uri="{96DAC541-7B7A-43D3-8B79-37D633B846F1}">
                  <asvg:svgBlip xmlns:asvg="http://schemas.microsoft.com/office/drawing/2016/SVG/main" r:embed="rId10"/>
                </a:ext>
              </a:extLst>
            </a:blip>
            <a:stretch>
              <a:fillRect/>
            </a:stretch>
          </xdr:blipFill>
          <xdr:spPr>
            <a:xfrm>
              <a:off x="692280" y="3266700"/>
              <a:ext cx="1014600" cy="1014600"/>
            </a:xfrm>
            <a:prstGeom prst="rect">
              <a:avLst/>
            </a:prstGeom>
          </xdr:spPr>
        </xdr:pic>
        <xdr:grpSp>
          <xdr:nvGrpSpPr>
            <xdr:cNvPr id="16" name="Gruppieren 15">
              <a:extLst>
                <a:ext uri="{FF2B5EF4-FFF2-40B4-BE49-F238E27FC236}">
                  <a16:creationId xmlns:a16="http://schemas.microsoft.com/office/drawing/2014/main" id="{C67A38B0-ECFC-4E97-8A81-C9930B78FC70}"/>
                </a:ext>
              </a:extLst>
            </xdr:cNvPr>
            <xdr:cNvGrpSpPr/>
          </xdr:nvGrpSpPr>
          <xdr:grpSpPr>
            <a:xfrm>
              <a:off x="297180" y="121920"/>
              <a:ext cx="8412480" cy="4294140"/>
              <a:chOff x="297180" y="121920"/>
              <a:chExt cx="8412480" cy="4294140"/>
            </a:xfrm>
          </xdr:grpSpPr>
          <xdr:sp macro="" textlink="">
            <xdr:nvSpPr>
              <xdr:cNvPr id="17" name="Rechteck: abgerundete Ecken 16">
                <a:extLst>
                  <a:ext uri="{FF2B5EF4-FFF2-40B4-BE49-F238E27FC236}">
                    <a16:creationId xmlns:a16="http://schemas.microsoft.com/office/drawing/2014/main" id="{B3BFA793-AB9F-4B04-9A97-663602B7A46D}"/>
                  </a:ext>
                </a:extLst>
              </xdr:cNvPr>
              <xdr:cNvSpPr/>
            </xdr:nvSpPr>
            <xdr:spPr>
              <a:xfrm>
                <a:off x="304800" y="1531620"/>
                <a:ext cx="5135880" cy="1257300"/>
              </a:xfrm>
              <a:prstGeom prst="roundRect">
                <a:avLst/>
              </a:prstGeom>
              <a:noFill/>
              <a:ln w="38100">
                <a:solidFill>
                  <a:srgbClr val="00B05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de-DE" sz="1100"/>
              </a:p>
            </xdr:txBody>
          </xdr:sp>
          <xdr:grpSp>
            <xdr:nvGrpSpPr>
              <xdr:cNvPr id="18" name="Gruppieren 17">
                <a:extLst>
                  <a:ext uri="{FF2B5EF4-FFF2-40B4-BE49-F238E27FC236}">
                    <a16:creationId xmlns:a16="http://schemas.microsoft.com/office/drawing/2014/main" id="{D5218501-6010-4C1B-B82E-6F3E8923AA20}"/>
                  </a:ext>
                </a:extLst>
              </xdr:cNvPr>
              <xdr:cNvGrpSpPr/>
            </xdr:nvGrpSpPr>
            <xdr:grpSpPr>
              <a:xfrm>
                <a:off x="297180" y="121920"/>
                <a:ext cx="8412480" cy="4294140"/>
                <a:chOff x="297180" y="121920"/>
                <a:chExt cx="8412480" cy="4294140"/>
              </a:xfrm>
            </xdr:grpSpPr>
            <xdr:pic>
              <xdr:nvPicPr>
                <xdr:cNvPr id="19" name="Grafik 18" descr="Kopfhörer">
                  <a:extLst>
                    <a:ext uri="{FF2B5EF4-FFF2-40B4-BE49-F238E27FC236}">
                      <a16:creationId xmlns:a16="http://schemas.microsoft.com/office/drawing/2014/main" id="{CB6DE2A7-053F-4EB9-9972-22017C84E7F4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  <a:ext uri="{96DAC541-7B7A-43D3-8B79-37D633B846F1}">
                      <asvg:svgBlip xmlns:asvg="http://schemas.microsoft.com/office/drawing/2016/SVG/main" r:embed="rId12"/>
                    </a:ext>
                  </a:extLst>
                </a:blip>
                <a:stretch>
                  <a:fillRect/>
                </a:stretch>
              </xdr:blipFill>
              <xdr:spPr>
                <a:xfrm>
                  <a:off x="4292880" y="284760"/>
                  <a:ext cx="914400" cy="914400"/>
                </a:xfrm>
                <a:prstGeom prst="rect">
                  <a:avLst/>
                </a:prstGeom>
              </xdr:spPr>
            </xdr:pic>
            <xdr:grpSp>
              <xdr:nvGrpSpPr>
                <xdr:cNvPr id="20" name="Gruppieren 19">
                  <a:extLst>
                    <a:ext uri="{FF2B5EF4-FFF2-40B4-BE49-F238E27FC236}">
                      <a16:creationId xmlns:a16="http://schemas.microsoft.com/office/drawing/2014/main" id="{2896A0EE-531F-4DCC-85D8-410A520C722F}"/>
                    </a:ext>
                  </a:extLst>
                </xdr:cNvPr>
                <xdr:cNvGrpSpPr/>
              </xdr:nvGrpSpPr>
              <xdr:grpSpPr>
                <a:xfrm>
                  <a:off x="297180" y="121920"/>
                  <a:ext cx="8412480" cy="4294140"/>
                  <a:chOff x="297180" y="121920"/>
                  <a:chExt cx="8412480" cy="4294140"/>
                </a:xfrm>
              </xdr:grpSpPr>
              <xdr:pic>
                <xdr:nvPicPr>
                  <xdr:cNvPr id="21" name="Grafik 20" descr="Smartphone">
                    <a:extLst>
                      <a:ext uri="{FF2B5EF4-FFF2-40B4-BE49-F238E27FC236}">
                        <a16:creationId xmlns:a16="http://schemas.microsoft.com/office/drawing/2014/main" id="{A71C52C7-5DE6-4EB8-AF9B-B53ADC845EEC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3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14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419100" y="28956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2" name="Grafik 21" descr="Fernsteuerung">
                    <a:extLst>
                      <a:ext uri="{FF2B5EF4-FFF2-40B4-BE49-F238E27FC236}">
                        <a16:creationId xmlns:a16="http://schemas.microsoft.com/office/drawing/2014/main" id="{B02A34CF-B5A6-47F2-95DF-47185115DC91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5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16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839860" y="29478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3" name="Grafik 22" descr="Soziales Netzwerk">
                    <a:extLst>
                      <a:ext uri="{FF2B5EF4-FFF2-40B4-BE49-F238E27FC236}">
                        <a16:creationId xmlns:a16="http://schemas.microsoft.com/office/drawing/2014/main" id="{67ABBEBF-7E3A-4195-9F5B-6FFA0AEFC5EA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7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18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1501560" y="206580"/>
                    <a:ext cx="1104480" cy="110448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4" name="Grafik 23" descr="Papier">
                    <a:extLst>
                      <a:ext uri="{FF2B5EF4-FFF2-40B4-BE49-F238E27FC236}">
                        <a16:creationId xmlns:a16="http://schemas.microsoft.com/office/drawing/2014/main" id="{BF9B656B-1074-4406-A077-FBFBC4FA011E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5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6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1666800" y="1680060"/>
                    <a:ext cx="977340" cy="97734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5" name="Grafik 24" descr="Bleistift">
                    <a:extLst>
                      <a:ext uri="{FF2B5EF4-FFF2-40B4-BE49-F238E27FC236}">
                        <a16:creationId xmlns:a16="http://schemas.microsoft.com/office/drawing/2014/main" id="{BDFAF9C5-208F-47C1-B793-B72B28338BE6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9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0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914080" y="173298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6" name="Grafik 25" descr="Kopf mit Zahnrädern">
                    <a:extLst>
                      <a:ext uri="{FF2B5EF4-FFF2-40B4-BE49-F238E27FC236}">
                        <a16:creationId xmlns:a16="http://schemas.microsoft.com/office/drawing/2014/main" id="{981CC7C3-2C2B-4F40-BAF7-F97916BF41C4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1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2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562320" y="173580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7" name="Grafik 26" descr="Volltreffer">
                    <a:extLst>
                      <a:ext uri="{FF2B5EF4-FFF2-40B4-BE49-F238E27FC236}">
                        <a16:creationId xmlns:a16="http://schemas.microsoft.com/office/drawing/2014/main" id="{C54F30DC-B205-4F1D-8BC7-6E8027F21C07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3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4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3750300" y="338454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8" name="Grafik 27" descr="Lachendes Gesicht ohne Füllung">
                    <a:extLst>
                      <a:ext uri="{FF2B5EF4-FFF2-40B4-BE49-F238E27FC236}">
                        <a16:creationId xmlns:a16="http://schemas.microsoft.com/office/drawing/2014/main" id="{D37AF351-8EFE-4162-945C-6BA9F5B3C726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5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6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053860" y="3406680"/>
                    <a:ext cx="1009380" cy="1009380"/>
                  </a:xfrm>
                  <a:prstGeom prst="rect">
                    <a:avLst/>
                  </a:prstGeom>
                </xdr:spPr>
              </xdr:pic>
              <xdr:grpSp>
                <xdr:nvGrpSpPr>
                  <xdr:cNvPr id="29" name="Gruppieren 28">
                    <a:extLst>
                      <a:ext uri="{FF2B5EF4-FFF2-40B4-BE49-F238E27FC236}">
                        <a16:creationId xmlns:a16="http://schemas.microsoft.com/office/drawing/2014/main" id="{03B1EFCB-EF5A-4FE4-B0C8-FF17C495FECD}"/>
                      </a:ext>
                    </a:extLst>
                  </xdr:cNvPr>
                  <xdr:cNvGrpSpPr/>
                </xdr:nvGrpSpPr>
                <xdr:grpSpPr>
                  <a:xfrm>
                    <a:off x="419100" y="26670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51" name="Gerader Verbinder 50">
                      <a:extLst>
                        <a:ext uri="{FF2B5EF4-FFF2-40B4-BE49-F238E27FC236}">
                          <a16:creationId xmlns:a16="http://schemas.microsoft.com/office/drawing/2014/main" id="{FE006EDC-F4B2-492E-86DE-A4F544E14369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2" name="Gerader Verbinder 51">
                      <a:extLst>
                        <a:ext uri="{FF2B5EF4-FFF2-40B4-BE49-F238E27FC236}">
                          <a16:creationId xmlns:a16="http://schemas.microsoft.com/office/drawing/2014/main" id="{90819FBB-1BF9-42A0-A4A9-D6648F3A8F2E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grpSp>
                <xdr:nvGrpSpPr>
                  <xdr:cNvPr id="30" name="Gruppieren 29">
                    <a:extLst>
                      <a:ext uri="{FF2B5EF4-FFF2-40B4-BE49-F238E27FC236}">
                        <a16:creationId xmlns:a16="http://schemas.microsoft.com/office/drawing/2014/main" id="{A6E238DC-F72E-4F44-BC9F-BFD87609E86D}"/>
                      </a:ext>
                    </a:extLst>
                  </xdr:cNvPr>
                  <xdr:cNvGrpSpPr/>
                </xdr:nvGrpSpPr>
                <xdr:grpSpPr>
                  <a:xfrm>
                    <a:off x="2857500" y="23622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49" name="Gerader Verbinder 48">
                      <a:extLst>
                        <a:ext uri="{FF2B5EF4-FFF2-40B4-BE49-F238E27FC236}">
                          <a16:creationId xmlns:a16="http://schemas.microsoft.com/office/drawing/2014/main" id="{7C7F8AB7-4BEE-4D68-B36F-0E9C90A313C8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0" name="Gerader Verbinder 49">
                      <a:extLst>
                        <a:ext uri="{FF2B5EF4-FFF2-40B4-BE49-F238E27FC236}">
                          <a16:creationId xmlns:a16="http://schemas.microsoft.com/office/drawing/2014/main" id="{2A17284E-4710-4AFE-9CCA-EC6F0788112E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grpSp>
                <xdr:nvGrpSpPr>
                  <xdr:cNvPr id="31" name="Gruppieren 30">
                    <a:extLst>
                      <a:ext uri="{FF2B5EF4-FFF2-40B4-BE49-F238E27FC236}">
                        <a16:creationId xmlns:a16="http://schemas.microsoft.com/office/drawing/2014/main" id="{EAE2AFBB-DBE7-4056-BB56-6DF3F3A5DF4C}"/>
                      </a:ext>
                    </a:extLst>
                  </xdr:cNvPr>
                  <xdr:cNvGrpSpPr/>
                </xdr:nvGrpSpPr>
                <xdr:grpSpPr>
                  <a:xfrm>
                    <a:off x="4297680" y="31242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47" name="Gerader Verbinder 46">
                      <a:extLst>
                        <a:ext uri="{FF2B5EF4-FFF2-40B4-BE49-F238E27FC236}">
                          <a16:creationId xmlns:a16="http://schemas.microsoft.com/office/drawing/2014/main" id="{A64861FD-B9BE-4128-80CE-47EFBF424C05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48" name="Gerader Verbinder 47">
                      <a:extLst>
                        <a:ext uri="{FF2B5EF4-FFF2-40B4-BE49-F238E27FC236}">
                          <a16:creationId xmlns:a16="http://schemas.microsoft.com/office/drawing/2014/main" id="{D9C40294-E520-449D-A4D3-0B5D4973BF13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sp macro="" textlink="">
                <xdr:nvSpPr>
                  <xdr:cNvPr id="32" name="Rechteck: abgerundete Ecken 31">
                    <a:extLst>
                      <a:ext uri="{FF2B5EF4-FFF2-40B4-BE49-F238E27FC236}">
                        <a16:creationId xmlns:a16="http://schemas.microsoft.com/office/drawing/2014/main" id="{46C58C1E-F05C-4718-8CC5-FD39B1BE8DFD}"/>
                      </a:ext>
                    </a:extLst>
                  </xdr:cNvPr>
                  <xdr:cNvSpPr/>
                </xdr:nvSpPr>
                <xdr:spPr>
                  <a:xfrm>
                    <a:off x="297180" y="129540"/>
                    <a:ext cx="5135880" cy="1257300"/>
                  </a:xfrm>
                  <a:prstGeom prst="roundRect">
                    <a:avLst/>
                  </a:prstGeom>
                  <a:noFill/>
                  <a:ln w="38100">
                    <a:solidFill>
                      <a:srgbClr val="FF000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de-DE" sz="1100"/>
                  </a:p>
                </xdr:txBody>
              </xdr:sp>
              <xdr:pic>
                <xdr:nvPicPr>
                  <xdr:cNvPr id="33" name="Grafik 32" descr="Glühlampe">
                    <a:extLst>
                      <a:ext uri="{FF2B5EF4-FFF2-40B4-BE49-F238E27FC236}">
                        <a16:creationId xmlns:a16="http://schemas.microsoft.com/office/drawing/2014/main" id="{4C6A34E8-9EB9-4EBD-9B4C-482D0A144DE6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7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8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97180" y="1706880"/>
                    <a:ext cx="487680" cy="487680"/>
                  </a:xfrm>
                  <a:prstGeom prst="rect">
                    <a:avLst/>
                  </a:prstGeom>
                </xdr:spPr>
              </xdr:pic>
              <xdr:sp macro="" textlink="">
                <xdr:nvSpPr>
                  <xdr:cNvPr id="34" name="Textfeld 33">
                    <a:extLst>
                      <a:ext uri="{FF2B5EF4-FFF2-40B4-BE49-F238E27FC236}">
                        <a16:creationId xmlns:a16="http://schemas.microsoft.com/office/drawing/2014/main" id="{A932F7F3-830F-4AA0-BEBE-628C857268BA}"/>
                      </a:ext>
                    </a:extLst>
                  </xdr:cNvPr>
                  <xdr:cNvSpPr txBox="1"/>
                </xdr:nvSpPr>
                <xdr:spPr>
                  <a:xfrm>
                    <a:off x="5775960" y="129540"/>
                    <a:ext cx="251460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Vermeide</a:t>
                    </a:r>
                    <a:r>
                      <a:rPr lang="de-DE" sz="2000" baseline="0"/>
                      <a:t> Ablenkung!</a:t>
                    </a:r>
                    <a:endParaRPr lang="de-DE" sz="2000"/>
                  </a:p>
                </xdr:txBody>
              </xdr:sp>
              <xdr:sp macro="" textlink="">
                <xdr:nvSpPr>
                  <xdr:cNvPr id="35" name="Rechteck: abgerundete Ecken 34">
                    <a:extLst>
                      <a:ext uri="{FF2B5EF4-FFF2-40B4-BE49-F238E27FC236}">
                        <a16:creationId xmlns:a16="http://schemas.microsoft.com/office/drawing/2014/main" id="{FFE525B0-CBA6-4BF2-8F05-58A0A6C6CEAF}"/>
                      </a:ext>
                    </a:extLst>
                  </xdr:cNvPr>
                  <xdr:cNvSpPr/>
                </xdr:nvSpPr>
                <xdr:spPr>
                  <a:xfrm>
                    <a:off x="5562600" y="121920"/>
                    <a:ext cx="2956560" cy="1257300"/>
                  </a:xfrm>
                  <a:prstGeom prst="roundRect">
                    <a:avLst/>
                  </a:prstGeom>
                  <a:noFill/>
                  <a:ln w="38100">
                    <a:solidFill>
                      <a:srgbClr val="FF000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de-DE" sz="1100"/>
                  </a:p>
                </xdr:txBody>
              </xdr:sp>
              <xdr:sp macro="" textlink="">
                <xdr:nvSpPr>
                  <xdr:cNvPr id="36" name="Rechteck: abgerundete Ecken 35">
                    <a:extLst>
                      <a:ext uri="{FF2B5EF4-FFF2-40B4-BE49-F238E27FC236}">
                        <a16:creationId xmlns:a16="http://schemas.microsoft.com/office/drawing/2014/main" id="{E88F2CE7-7F44-4F87-BDF3-50166B0DA623}"/>
                      </a:ext>
                    </a:extLst>
                  </xdr:cNvPr>
                  <xdr:cNvSpPr/>
                </xdr:nvSpPr>
                <xdr:spPr>
                  <a:xfrm>
                    <a:off x="5554980" y="1516380"/>
                    <a:ext cx="2994660" cy="1257300"/>
                  </a:xfrm>
                  <a:prstGeom prst="roundRect">
                    <a:avLst/>
                  </a:prstGeom>
                  <a:noFill/>
                  <a:ln w="38100">
                    <a:solidFill>
                      <a:srgbClr val="00B05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de-DE" sz="1100"/>
                  </a:p>
                </xdr:txBody>
              </xdr:sp>
              <xdr:sp macro="" textlink="">
                <xdr:nvSpPr>
                  <xdr:cNvPr id="37" name="Textfeld 36">
                    <a:extLst>
                      <a:ext uri="{FF2B5EF4-FFF2-40B4-BE49-F238E27FC236}">
                        <a16:creationId xmlns:a16="http://schemas.microsoft.com/office/drawing/2014/main" id="{340DFF2C-2A45-4E0A-ABC8-14C034782949}"/>
                      </a:ext>
                    </a:extLst>
                  </xdr:cNvPr>
                  <xdr:cNvSpPr txBox="1"/>
                </xdr:nvSpPr>
                <xdr:spPr>
                  <a:xfrm>
                    <a:off x="5783580" y="495300"/>
                    <a:ext cx="251460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Lege dein Handy weg!</a:t>
                    </a:r>
                  </a:p>
                </xdr:txBody>
              </xdr:sp>
              <xdr:sp macro="" textlink="">
                <xdr:nvSpPr>
                  <xdr:cNvPr id="38" name="Textfeld 37">
                    <a:extLst>
                      <a:ext uri="{FF2B5EF4-FFF2-40B4-BE49-F238E27FC236}">
                        <a16:creationId xmlns:a16="http://schemas.microsoft.com/office/drawing/2014/main" id="{21DEFA4F-862E-4E46-9793-42496F60798E}"/>
                      </a:ext>
                    </a:extLst>
                  </xdr:cNvPr>
                  <xdr:cNvSpPr txBox="1"/>
                </xdr:nvSpPr>
                <xdr:spPr>
                  <a:xfrm>
                    <a:off x="5897880" y="876300"/>
                    <a:ext cx="281178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Ruhige Umgebung!</a:t>
                    </a:r>
                  </a:p>
                </xdr:txBody>
              </xdr:sp>
              <xdr:sp macro="" textlink="">
                <xdr:nvSpPr>
                  <xdr:cNvPr id="39" name="Textfeld 38">
                    <a:extLst>
                      <a:ext uri="{FF2B5EF4-FFF2-40B4-BE49-F238E27FC236}">
                        <a16:creationId xmlns:a16="http://schemas.microsoft.com/office/drawing/2014/main" id="{9E0C97EE-E611-4160-8662-542F841EFDE3}"/>
                      </a:ext>
                    </a:extLst>
                  </xdr:cNvPr>
                  <xdr:cNvSpPr txBox="1"/>
                </xdr:nvSpPr>
                <xdr:spPr>
                  <a:xfrm>
                    <a:off x="6614160" y="1577340"/>
                    <a:ext cx="181356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Fokus!</a:t>
                    </a:r>
                  </a:p>
                </xdr:txBody>
              </xdr:sp>
              <xdr:sp macro="" textlink="">
                <xdr:nvSpPr>
                  <xdr:cNvPr id="40" name="Textfeld 39">
                    <a:extLst>
                      <a:ext uri="{FF2B5EF4-FFF2-40B4-BE49-F238E27FC236}">
                        <a16:creationId xmlns:a16="http://schemas.microsoft.com/office/drawing/2014/main" id="{47182850-514C-49DD-811C-12AFB0625852}"/>
                      </a:ext>
                    </a:extLst>
                  </xdr:cNvPr>
                  <xdr:cNvSpPr txBox="1"/>
                </xdr:nvSpPr>
                <xdr:spPr>
                  <a:xfrm>
                    <a:off x="6035040" y="1912620"/>
                    <a:ext cx="240030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Mache dir Notizen.</a:t>
                    </a:r>
                  </a:p>
                </xdr:txBody>
              </xdr:sp>
              <xdr:sp macro="" textlink="">
                <xdr:nvSpPr>
                  <xdr:cNvPr id="41" name="Textfeld 40">
                    <a:extLst>
                      <a:ext uri="{FF2B5EF4-FFF2-40B4-BE49-F238E27FC236}">
                        <a16:creationId xmlns:a16="http://schemas.microsoft.com/office/drawing/2014/main" id="{24541192-8940-45FB-AC85-484BF1B9E3A0}"/>
                      </a:ext>
                    </a:extLst>
                  </xdr:cNvPr>
                  <xdr:cNvSpPr txBox="1"/>
                </xdr:nvSpPr>
                <xdr:spPr>
                  <a:xfrm>
                    <a:off x="5577840" y="2270760"/>
                    <a:ext cx="3032760" cy="41148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Rechne die Aufgaben</a:t>
                    </a:r>
                    <a:r>
                      <a:rPr lang="de-DE" sz="2000" baseline="0"/>
                      <a:t> nach.</a:t>
                    </a:r>
                    <a:endParaRPr lang="de-DE" sz="2000"/>
                  </a:p>
                </xdr:txBody>
              </xdr:sp>
              <xdr:sp macro="" textlink="">
                <xdr:nvSpPr>
                  <xdr:cNvPr id="42" name="Textfeld 41">
                    <a:extLst>
                      <a:ext uri="{FF2B5EF4-FFF2-40B4-BE49-F238E27FC236}">
                        <a16:creationId xmlns:a16="http://schemas.microsoft.com/office/drawing/2014/main" id="{13F6A401-5F69-491F-B7CB-10ADE7BE50E7}"/>
                      </a:ext>
                    </a:extLst>
                  </xdr:cNvPr>
                  <xdr:cNvSpPr txBox="1"/>
                </xdr:nvSpPr>
                <xdr:spPr>
                  <a:xfrm>
                    <a:off x="5615940" y="3703320"/>
                    <a:ext cx="2872740" cy="5105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Habe</a:t>
                    </a:r>
                    <a:r>
                      <a:rPr lang="de-DE" sz="2000" baseline="0"/>
                      <a:t> Spaß und lerne :-) </a:t>
                    </a:r>
                    <a:endParaRPr lang="de-DE" sz="2000"/>
                  </a:p>
                </xdr:txBody>
              </xdr:sp>
              <xdr:pic>
                <xdr:nvPicPr>
                  <xdr:cNvPr id="43" name="Grafik 42" descr="Laptop">
                    <a:extLst>
                      <a:ext uri="{FF2B5EF4-FFF2-40B4-BE49-F238E27FC236}">
                        <a16:creationId xmlns:a16="http://schemas.microsoft.com/office/drawing/2014/main" id="{5A278524-6BFE-4BE1-BAE5-11DD81874103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9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30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4130040" y="1691640"/>
                    <a:ext cx="1066800" cy="1066800"/>
                  </a:xfrm>
                  <a:prstGeom prst="rect">
                    <a:avLst/>
                  </a:prstGeom>
                </xdr:spPr>
              </xdr:pic>
              <xdr:grpSp>
                <xdr:nvGrpSpPr>
                  <xdr:cNvPr id="44" name="Gruppieren 43">
                    <a:extLst>
                      <a:ext uri="{FF2B5EF4-FFF2-40B4-BE49-F238E27FC236}">
                        <a16:creationId xmlns:a16="http://schemas.microsoft.com/office/drawing/2014/main" id="{8AE5BF43-0EED-44FE-8C98-EE93414DB1CC}"/>
                      </a:ext>
                    </a:extLst>
                  </xdr:cNvPr>
                  <xdr:cNvGrpSpPr/>
                </xdr:nvGrpSpPr>
                <xdr:grpSpPr>
                  <a:xfrm>
                    <a:off x="1569720" y="29718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45" name="Gerader Verbinder 44">
                      <a:extLst>
                        <a:ext uri="{FF2B5EF4-FFF2-40B4-BE49-F238E27FC236}">
                          <a16:creationId xmlns:a16="http://schemas.microsoft.com/office/drawing/2014/main" id="{5D48DF98-FA42-420F-9DC2-DAD9C88F5A46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46" name="Gerader Verbinder 45">
                      <a:extLst>
                        <a:ext uri="{FF2B5EF4-FFF2-40B4-BE49-F238E27FC236}">
                          <a16:creationId xmlns:a16="http://schemas.microsoft.com/office/drawing/2014/main" id="{3CA349A1-8E57-42E7-A76E-7D9EF31DA91D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</xdr:grpSp>
          </xdr:grpSp>
        </xdr:grpSp>
      </xdr:grpSp>
      <xdr:pic>
        <xdr:nvPicPr>
          <xdr:cNvPr id="14" name="Grafik 13" descr="Taschenrechner">
            <a:extLst>
              <a:ext uri="{FF2B5EF4-FFF2-40B4-BE49-F238E27FC236}">
                <a16:creationId xmlns:a16="http://schemas.microsoft.com/office/drawing/2014/main" id="{6027938C-EA6B-4CD1-9D0B-7C93D8CAD38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2"/>
              </a:ext>
            </a:extLst>
          </a:blip>
          <a:stretch>
            <a:fillRect/>
          </a:stretch>
        </xdr:blipFill>
        <xdr:spPr>
          <a:xfrm>
            <a:off x="4869180" y="5615940"/>
            <a:ext cx="355740" cy="355740"/>
          </a:xfrm>
          <a:prstGeom prst="rect">
            <a:avLst/>
          </a:prstGeom>
        </xdr:spPr>
      </xdr:pic>
    </xdr:grpSp>
    <xdr:clientData/>
  </xdr:twoCellAnchor>
  <xdr:oneCellAnchor>
    <xdr:from>
      <xdr:col>11</xdr:col>
      <xdr:colOff>0</xdr:colOff>
      <xdr:row>1</xdr:row>
      <xdr:rowOff>45720</xdr:rowOff>
    </xdr:from>
    <xdr:ext cx="1766565" cy="1353855"/>
    <xdr:pic>
      <xdr:nvPicPr>
        <xdr:cNvPr id="53" name="Grafik 52" descr="Ein Bild, das Zeichnung, Schild, Uhr enthält.&#10;&#10;Automatisch generierte Beschreibung">
          <a:extLst>
            <a:ext uri="{FF2B5EF4-FFF2-40B4-BE49-F238E27FC236}">
              <a16:creationId xmlns:a16="http://schemas.microsoft.com/office/drawing/2014/main" id="{AE4D671D-7DDF-43E5-A352-BAE61CEC18CB}"/>
            </a:ext>
          </a:extLst>
        </xdr:cNvPr>
        <xdr:cNvPicPr/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7280" y="228600"/>
          <a:ext cx="1766565" cy="135385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575793</xdr:colOff>
      <xdr:row>9</xdr:row>
      <xdr:rowOff>132521</xdr:rowOff>
    </xdr:from>
    <xdr:to>
      <xdr:col>10</xdr:col>
      <xdr:colOff>163393</xdr:colOff>
      <xdr:row>12</xdr:row>
      <xdr:rowOff>18566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5B40097-F260-49F8-896A-2F62CB6A67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63341" y="2166730"/>
          <a:ext cx="1177861" cy="442636"/>
        </a:xfrm>
        <a:prstGeom prst="rect">
          <a:avLst/>
        </a:prstGeom>
      </xdr:spPr>
    </xdr:pic>
    <xdr:clientData/>
  </xdr:twoCellAnchor>
  <xdr:twoCellAnchor editAs="oneCell">
    <xdr:from>
      <xdr:col>4</xdr:col>
      <xdr:colOff>443947</xdr:colOff>
      <xdr:row>18</xdr:row>
      <xdr:rowOff>123715</xdr:rowOff>
    </xdr:from>
    <xdr:to>
      <xdr:col>11</xdr:col>
      <xdr:colOff>261667</xdr:colOff>
      <xdr:row>24</xdr:row>
      <xdr:rowOff>78783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3A6048C-0B4D-4D8E-BE04-C6E0BDBDC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24469" y="3827698"/>
          <a:ext cx="5820955" cy="10682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781878</xdr:colOff>
      <xdr:row>22</xdr:row>
      <xdr:rowOff>26505</xdr:rowOff>
    </xdr:from>
    <xdr:to>
      <xdr:col>10</xdr:col>
      <xdr:colOff>369478</xdr:colOff>
      <xdr:row>24</xdr:row>
      <xdr:rowOff>98080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B60C5F8-3F6B-4996-B1FF-EECC219AB3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65774" y="4472609"/>
          <a:ext cx="1177861" cy="442636"/>
        </a:xfrm>
        <a:prstGeom prst="rect">
          <a:avLst/>
        </a:prstGeom>
      </xdr:spPr>
    </xdr:pic>
    <xdr:clientData/>
  </xdr:twoCellAnchor>
  <xdr:twoCellAnchor editAs="oneCell">
    <xdr:from>
      <xdr:col>4</xdr:col>
      <xdr:colOff>636104</xdr:colOff>
      <xdr:row>1</xdr:row>
      <xdr:rowOff>55059</xdr:rowOff>
    </xdr:from>
    <xdr:to>
      <xdr:col>10</xdr:col>
      <xdr:colOff>750743</xdr:colOff>
      <xdr:row>2</xdr:row>
      <xdr:rowOff>4813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709BA34-A978-4E02-95D0-CDD1A4734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6626" y="240589"/>
          <a:ext cx="5508274" cy="49972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22860</xdr:colOff>
      <xdr:row>9</xdr:row>
      <xdr:rowOff>89490</xdr:rowOff>
    </xdr:from>
    <xdr:to>
      <xdr:col>12</xdr:col>
      <xdr:colOff>224073</xdr:colOff>
      <xdr:row>12</xdr:row>
      <xdr:rowOff>121819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6F551AA-72EA-4DE3-9228-062B45AE5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44640" y="2101170"/>
          <a:ext cx="4163613" cy="580969"/>
        </a:xfrm>
        <a:prstGeom prst="rect">
          <a:avLst/>
        </a:prstGeom>
      </xdr:spPr>
    </xdr:pic>
    <xdr:clientData/>
  </xdr:twoCellAnchor>
  <xdr:twoCellAnchor editAs="oneCell">
    <xdr:from>
      <xdr:col>6</xdr:col>
      <xdr:colOff>297180</xdr:colOff>
      <xdr:row>1</xdr:row>
      <xdr:rowOff>251098</xdr:rowOff>
    </xdr:from>
    <xdr:to>
      <xdr:col>14</xdr:col>
      <xdr:colOff>514499</xdr:colOff>
      <xdr:row>5</xdr:row>
      <xdr:rowOff>87380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19ACDE8-5504-434D-BD2C-3C173E288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41720" y="433978"/>
          <a:ext cx="6557159" cy="93356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510209</xdr:colOff>
      <xdr:row>7</xdr:row>
      <xdr:rowOff>152400</xdr:rowOff>
    </xdr:from>
    <xdr:to>
      <xdr:col>9</xdr:col>
      <xdr:colOff>386616</xdr:colOff>
      <xdr:row>11</xdr:row>
      <xdr:rowOff>172183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8F23B99-3F1B-435B-9BEE-527DEB3B54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0279" y="1630017"/>
          <a:ext cx="1466667" cy="761905"/>
        </a:xfrm>
        <a:prstGeom prst="rect">
          <a:avLst/>
        </a:prstGeom>
      </xdr:spPr>
    </xdr:pic>
    <xdr:clientData/>
  </xdr:twoCellAnchor>
  <xdr:twoCellAnchor editAs="oneCell">
    <xdr:from>
      <xdr:col>4</xdr:col>
      <xdr:colOff>609601</xdr:colOff>
      <xdr:row>0</xdr:row>
      <xdr:rowOff>29381</xdr:rowOff>
    </xdr:from>
    <xdr:to>
      <xdr:col>9</xdr:col>
      <xdr:colOff>1066801</xdr:colOff>
      <xdr:row>2</xdr:row>
      <xdr:rowOff>179276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FD436BC-705B-418A-B928-A0B174F8A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18992" y="29381"/>
          <a:ext cx="4658139" cy="69986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320040</xdr:colOff>
      <xdr:row>3</xdr:row>
      <xdr:rowOff>55244</xdr:rowOff>
    </xdr:from>
    <xdr:ext cx="1867964" cy="1400973"/>
    <xdr:pic>
      <xdr:nvPicPr>
        <xdr:cNvPr id="2" name="Grafik 1">
          <a:extLst>
            <a:ext uri="{FF2B5EF4-FFF2-40B4-BE49-F238E27FC236}">
              <a16:creationId xmlns:a16="http://schemas.microsoft.com/office/drawing/2014/main" id="{7BA7865A-E1A6-48F1-A53D-10AF53340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4920" y="603884"/>
          <a:ext cx="1867964" cy="140097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594360</xdr:colOff>
      <xdr:row>5</xdr:row>
      <xdr:rowOff>179070</xdr:rowOff>
    </xdr:from>
    <xdr:ext cx="1956864" cy="1467648"/>
    <xdr:pic>
      <xdr:nvPicPr>
        <xdr:cNvPr id="2" name="Grafik 1">
          <a:extLst>
            <a:ext uri="{FF2B5EF4-FFF2-40B4-BE49-F238E27FC236}">
              <a16:creationId xmlns:a16="http://schemas.microsoft.com/office/drawing/2014/main" id="{78B2029E-29EA-4144-8191-294963ACC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1640" y="1093470"/>
          <a:ext cx="1956864" cy="1467648"/>
        </a:xfrm>
        <a:prstGeom prst="rect">
          <a:avLst/>
        </a:prstGeom>
      </xdr:spPr>
    </xdr:pic>
    <xdr:clientData/>
  </xdr:oneCellAnchor>
  <xdr:oneCellAnchor>
    <xdr:from>
      <xdr:col>0</xdr:col>
      <xdr:colOff>480060</xdr:colOff>
      <xdr:row>8</xdr:row>
      <xdr:rowOff>91440</xdr:rowOff>
    </xdr:from>
    <xdr:ext cx="914400" cy="914400"/>
    <xdr:pic>
      <xdr:nvPicPr>
        <xdr:cNvPr id="3" name="Grafik 2" descr="Callcenter">
          <a:extLst>
            <a:ext uri="{FF2B5EF4-FFF2-40B4-BE49-F238E27FC236}">
              <a16:creationId xmlns:a16="http://schemas.microsoft.com/office/drawing/2014/main" id="{08D9702B-4FE7-4152-815A-C07C213AD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80060" y="1554480"/>
          <a:ext cx="914400" cy="914400"/>
        </a:xfrm>
        <a:prstGeom prst="rect">
          <a:avLst/>
        </a:prstGeom>
      </xdr:spPr>
    </xdr:pic>
    <xdr:clientData/>
  </xdr:oneCellAnchor>
  <xdr:oneCellAnchor>
    <xdr:from>
      <xdr:col>3</xdr:col>
      <xdr:colOff>218580</xdr:colOff>
      <xdr:row>20</xdr:row>
      <xdr:rowOff>172860</xdr:rowOff>
    </xdr:from>
    <xdr:ext cx="914400" cy="914400"/>
    <xdr:pic>
      <xdr:nvPicPr>
        <xdr:cNvPr id="4" name="Grafik 3" descr="Präsentation mit Balkendiagramm">
          <a:extLst>
            <a:ext uri="{FF2B5EF4-FFF2-40B4-BE49-F238E27FC236}">
              <a16:creationId xmlns:a16="http://schemas.microsoft.com/office/drawing/2014/main" id="{968F4CC3-D7F7-43AE-AD02-A3B346BF1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2596020" y="3830460"/>
          <a:ext cx="914400" cy="914400"/>
        </a:xfrm>
        <a:prstGeom prst="rect">
          <a:avLst/>
        </a:prstGeom>
      </xdr:spPr>
    </xdr:pic>
    <xdr:clientData/>
  </xdr:oneCellAnchor>
  <xdr:oneCellAnchor>
    <xdr:from>
      <xdr:col>1</xdr:col>
      <xdr:colOff>612420</xdr:colOff>
      <xdr:row>21</xdr:row>
      <xdr:rowOff>25680</xdr:rowOff>
    </xdr:from>
    <xdr:ext cx="914400" cy="914400"/>
    <xdr:pic>
      <xdr:nvPicPr>
        <xdr:cNvPr id="5" name="Grafik 4" descr="Statistik">
          <a:extLst>
            <a:ext uri="{FF2B5EF4-FFF2-40B4-BE49-F238E27FC236}">
              <a16:creationId xmlns:a16="http://schemas.microsoft.com/office/drawing/2014/main" id="{D332A01E-8ED9-4FAB-98B6-55A527EEC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1404900" y="3866160"/>
          <a:ext cx="914400" cy="914400"/>
        </a:xfrm>
        <a:prstGeom prst="rect">
          <a:avLst/>
        </a:prstGeom>
      </xdr:spPr>
    </xdr:pic>
    <xdr:clientData/>
  </xdr:oneCellAnchor>
  <xdr:oneCellAnchor>
    <xdr:from>
      <xdr:col>2</xdr:col>
      <xdr:colOff>152400</xdr:colOff>
      <xdr:row>0</xdr:row>
      <xdr:rowOff>0</xdr:rowOff>
    </xdr:from>
    <xdr:ext cx="1554480" cy="1554480"/>
    <xdr:pic>
      <xdr:nvPicPr>
        <xdr:cNvPr id="6" name="Grafik 5" descr="Bank">
          <a:extLst>
            <a:ext uri="{FF2B5EF4-FFF2-40B4-BE49-F238E27FC236}">
              <a16:creationId xmlns:a16="http://schemas.microsoft.com/office/drawing/2014/main" id="{051743D9-DEE1-4F70-AB0E-361EC803F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1737360" y="0"/>
          <a:ext cx="1554480" cy="1554480"/>
        </a:xfrm>
        <a:prstGeom prst="rect">
          <a:avLst/>
        </a:prstGeom>
      </xdr:spPr>
    </xdr:pic>
    <xdr:clientData/>
  </xdr:oneCellAnchor>
  <xdr:oneCellAnchor>
    <xdr:from>
      <xdr:col>1</xdr:col>
      <xdr:colOff>693420</xdr:colOff>
      <xdr:row>2</xdr:row>
      <xdr:rowOff>121920</xdr:rowOff>
    </xdr:from>
    <xdr:ext cx="556260" cy="556260"/>
    <xdr:pic>
      <xdr:nvPicPr>
        <xdr:cNvPr id="7" name="Grafik 6" descr="Dollar">
          <a:extLst>
            <a:ext uri="{FF2B5EF4-FFF2-40B4-BE49-F238E27FC236}">
              <a16:creationId xmlns:a16="http://schemas.microsoft.com/office/drawing/2014/main" id="{3FEA0DDB-B1A4-4DA7-AF9A-B0D3A6B4D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1485900" y="487680"/>
          <a:ext cx="556260" cy="556260"/>
        </a:xfrm>
        <a:prstGeom prst="rect">
          <a:avLst/>
        </a:prstGeom>
      </xdr:spPr>
    </xdr:pic>
    <xdr:clientData/>
  </xdr:oneCellAnchor>
  <xdr:oneCellAnchor>
    <xdr:from>
      <xdr:col>3</xdr:col>
      <xdr:colOff>762000</xdr:colOff>
      <xdr:row>2</xdr:row>
      <xdr:rowOff>60960</xdr:rowOff>
    </xdr:from>
    <xdr:ext cx="652920" cy="652920"/>
    <xdr:pic>
      <xdr:nvPicPr>
        <xdr:cNvPr id="8" name="Grafik 7" descr="Geld">
          <a:extLst>
            <a:ext uri="{FF2B5EF4-FFF2-40B4-BE49-F238E27FC236}">
              <a16:creationId xmlns:a16="http://schemas.microsoft.com/office/drawing/2014/main" id="{FB09EAB6-54C4-4D87-BCA0-E6CB69750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>
          <a:off x="3139440" y="426720"/>
          <a:ext cx="652920" cy="652920"/>
        </a:xfrm>
        <a:prstGeom prst="rect">
          <a:avLst/>
        </a:prstGeom>
      </xdr:spPr>
    </xdr:pic>
    <xdr:clientData/>
  </xdr:oneCellAnchor>
  <xdr:oneCellAnchor>
    <xdr:from>
      <xdr:col>2</xdr:col>
      <xdr:colOff>548640</xdr:colOff>
      <xdr:row>8</xdr:row>
      <xdr:rowOff>106680</xdr:rowOff>
    </xdr:from>
    <xdr:ext cx="914400" cy="914400"/>
    <xdr:pic>
      <xdr:nvPicPr>
        <xdr:cNvPr id="9" name="Grafik 8" descr="Callcenter">
          <a:extLst>
            <a:ext uri="{FF2B5EF4-FFF2-40B4-BE49-F238E27FC236}">
              <a16:creationId xmlns:a16="http://schemas.microsoft.com/office/drawing/2014/main" id="{01EE5A14-4C54-4CA1-AE0F-263457FDC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133600" y="1569720"/>
          <a:ext cx="914400" cy="914400"/>
        </a:xfrm>
        <a:prstGeom prst="rect">
          <a:avLst/>
        </a:prstGeom>
      </xdr:spPr>
    </xdr:pic>
    <xdr:clientData/>
  </xdr:oneCellAnchor>
  <xdr:oneCellAnchor>
    <xdr:from>
      <xdr:col>4</xdr:col>
      <xdr:colOff>662940</xdr:colOff>
      <xdr:row>8</xdr:row>
      <xdr:rowOff>121920</xdr:rowOff>
    </xdr:from>
    <xdr:ext cx="914400" cy="914400"/>
    <xdr:pic>
      <xdr:nvPicPr>
        <xdr:cNvPr id="10" name="Grafik 9" descr="Callcenter">
          <a:extLst>
            <a:ext uri="{FF2B5EF4-FFF2-40B4-BE49-F238E27FC236}">
              <a16:creationId xmlns:a16="http://schemas.microsoft.com/office/drawing/2014/main" id="{B3F517F7-368E-4DC5-9D54-928141DC5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3832860" y="1584960"/>
          <a:ext cx="914400" cy="914400"/>
        </a:xfrm>
        <a:prstGeom prst="rect">
          <a:avLst/>
        </a:prstGeom>
      </xdr:spPr>
    </xdr:pic>
    <xdr:clientData/>
  </xdr:oneCellAnchor>
  <xdr:twoCellAnchor>
    <xdr:from>
      <xdr:col>2</xdr:col>
      <xdr:colOff>600000</xdr:colOff>
      <xdr:row>14</xdr:row>
      <xdr:rowOff>15660</xdr:rowOff>
    </xdr:from>
    <xdr:to>
      <xdr:col>3</xdr:col>
      <xdr:colOff>541020</xdr:colOff>
      <xdr:row>20</xdr:row>
      <xdr:rowOff>165660</xdr:rowOff>
    </xdr:to>
    <xdr:grpSp>
      <xdr:nvGrpSpPr>
        <xdr:cNvPr id="11" name="Gruppieren 10">
          <a:extLst>
            <a:ext uri="{FF2B5EF4-FFF2-40B4-BE49-F238E27FC236}">
              <a16:creationId xmlns:a16="http://schemas.microsoft.com/office/drawing/2014/main" id="{487B8460-582D-4245-83BC-C9100F722227}"/>
            </a:ext>
          </a:extLst>
        </xdr:cNvPr>
        <xdr:cNvGrpSpPr/>
      </xdr:nvGrpSpPr>
      <xdr:grpSpPr>
        <a:xfrm>
          <a:off x="2184960" y="2575980"/>
          <a:ext cx="733500" cy="1247280"/>
          <a:chOff x="554280" y="2575980"/>
          <a:chExt cx="733500" cy="1247280"/>
        </a:xfrm>
      </xdr:grpSpPr>
      <xdr:pic>
        <xdr:nvPicPr>
          <xdr:cNvPr id="12" name="Grafik 11" descr="Händedruck">
            <a:extLst>
              <a:ext uri="{FF2B5EF4-FFF2-40B4-BE49-F238E27FC236}">
                <a16:creationId xmlns:a16="http://schemas.microsoft.com/office/drawing/2014/main" id="{68BFA458-1407-473B-BE5F-2A324694AE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5"/>
              </a:ext>
            </a:extLst>
          </a:blip>
          <a:stretch>
            <a:fillRect/>
          </a:stretch>
        </xdr:blipFill>
        <xdr:spPr>
          <a:xfrm>
            <a:off x="610020" y="2575980"/>
            <a:ext cx="601560" cy="601560"/>
          </a:xfrm>
          <a:prstGeom prst="rect">
            <a:avLst/>
          </a:prstGeom>
        </xdr:spPr>
      </xdr:pic>
      <xdr:pic>
        <xdr:nvPicPr>
          <xdr:cNvPr id="13" name="Grafik 12" descr="Soziales Netzwerk">
            <a:extLst>
              <a:ext uri="{FF2B5EF4-FFF2-40B4-BE49-F238E27FC236}">
                <a16:creationId xmlns:a16="http://schemas.microsoft.com/office/drawing/2014/main" id="{D8055CB8-1370-42AC-BE5C-DA3E5985C46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7"/>
              </a:ext>
            </a:extLst>
          </a:blip>
          <a:stretch>
            <a:fillRect/>
          </a:stretch>
        </xdr:blipFill>
        <xdr:spPr>
          <a:xfrm>
            <a:off x="554280" y="3089760"/>
            <a:ext cx="733500" cy="7335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449580</xdr:colOff>
      <xdr:row>8</xdr:row>
      <xdr:rowOff>106680</xdr:rowOff>
    </xdr:from>
    <xdr:to>
      <xdr:col>5</xdr:col>
      <xdr:colOff>716280</xdr:colOff>
      <xdr:row>13</xdr:row>
      <xdr:rowOff>106680</xdr:rowOff>
    </xdr:to>
    <xdr:sp macro="" textlink="">
      <xdr:nvSpPr>
        <xdr:cNvPr id="14" name="Rechteck 13">
          <a:extLst>
            <a:ext uri="{FF2B5EF4-FFF2-40B4-BE49-F238E27FC236}">
              <a16:creationId xmlns:a16="http://schemas.microsoft.com/office/drawing/2014/main" id="{EA794CA6-1D06-459C-A07C-B8BAFB149DC5}"/>
            </a:ext>
          </a:extLst>
        </xdr:cNvPr>
        <xdr:cNvSpPr/>
      </xdr:nvSpPr>
      <xdr:spPr>
        <a:xfrm>
          <a:off x="449580" y="1569720"/>
          <a:ext cx="4229100" cy="9144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464820</xdr:colOff>
      <xdr:row>14</xdr:row>
      <xdr:rowOff>38100</xdr:rowOff>
    </xdr:from>
    <xdr:to>
      <xdr:col>3</xdr:col>
      <xdr:colOff>708660</xdr:colOff>
      <xdr:row>20</xdr:row>
      <xdr:rowOff>167640</xdr:rowOff>
    </xdr:to>
    <xdr:sp macro="" textlink="">
      <xdr:nvSpPr>
        <xdr:cNvPr id="15" name="Rechteck 14">
          <a:extLst>
            <a:ext uri="{FF2B5EF4-FFF2-40B4-BE49-F238E27FC236}">
              <a16:creationId xmlns:a16="http://schemas.microsoft.com/office/drawing/2014/main" id="{12900C00-7B36-43AA-96EC-FBB7CA2EEE57}"/>
            </a:ext>
          </a:extLst>
        </xdr:cNvPr>
        <xdr:cNvSpPr/>
      </xdr:nvSpPr>
      <xdr:spPr>
        <a:xfrm>
          <a:off x="2049780" y="2598420"/>
          <a:ext cx="1036320" cy="122682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30480</xdr:colOff>
      <xdr:row>1</xdr:row>
      <xdr:rowOff>15240</xdr:rowOff>
    </xdr:from>
    <xdr:to>
      <xdr:col>11</xdr:col>
      <xdr:colOff>236220</xdr:colOff>
      <xdr:row>3</xdr:row>
      <xdr:rowOff>22860</xdr:rowOff>
    </xdr:to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1C626E76-13D1-4799-AD8E-7E2FF6D6C043}"/>
            </a:ext>
          </a:extLst>
        </xdr:cNvPr>
        <xdr:cNvSpPr txBox="1"/>
      </xdr:nvSpPr>
      <xdr:spPr>
        <a:xfrm>
          <a:off x="4785360" y="198120"/>
          <a:ext cx="4168140" cy="373380"/>
        </a:xfrm>
        <a:prstGeom prst="rect">
          <a:avLst/>
        </a:prstGeom>
        <a:solidFill>
          <a:srgbClr val="00B05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2000">
              <a:solidFill>
                <a:schemeClr val="bg1"/>
              </a:solidFill>
              <a:latin typeface="+mj-lt"/>
            </a:rPr>
            <a:t>Fallstudie: Finanzvertrieb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524599</xdr:colOff>
      <xdr:row>1</xdr:row>
      <xdr:rowOff>45261</xdr:rowOff>
    </xdr:from>
    <xdr:ext cx="2424822" cy="1793739"/>
    <xdr:pic>
      <xdr:nvPicPr>
        <xdr:cNvPr id="2" name="Grafik 1">
          <a:extLst>
            <a:ext uri="{FF2B5EF4-FFF2-40B4-BE49-F238E27FC236}">
              <a16:creationId xmlns:a16="http://schemas.microsoft.com/office/drawing/2014/main" id="{4E37162D-0B43-468C-9AE9-D68C42DFB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98614" y="226969"/>
          <a:ext cx="2424822" cy="1793739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640080</xdr:colOff>
      <xdr:row>2</xdr:row>
      <xdr:rowOff>53340</xdr:rowOff>
    </xdr:from>
    <xdr:to>
      <xdr:col>13</xdr:col>
      <xdr:colOff>380118</xdr:colOff>
      <xdr:row>8</xdr:row>
      <xdr:rowOff>117889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126A443-96DA-47B2-99F6-EC9BE0151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7300" y="601980"/>
          <a:ext cx="6079878" cy="1169449"/>
        </a:xfrm>
        <a:prstGeom prst="rect">
          <a:avLst/>
        </a:prstGeom>
      </xdr:spPr>
    </xdr:pic>
    <xdr:clientData/>
  </xdr:twoCellAnchor>
  <xdr:twoCellAnchor>
    <xdr:from>
      <xdr:col>2</xdr:col>
      <xdr:colOff>571500</xdr:colOff>
      <xdr:row>19</xdr:row>
      <xdr:rowOff>15240</xdr:rowOff>
    </xdr:from>
    <xdr:to>
      <xdr:col>8</xdr:col>
      <xdr:colOff>388620</xdr:colOff>
      <xdr:row>34</xdr:row>
      <xdr:rowOff>15240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B47AA151-BE9F-4597-ADC6-5A0B17E5D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655320</xdr:colOff>
      <xdr:row>19</xdr:row>
      <xdr:rowOff>0</xdr:rowOff>
    </xdr:from>
    <xdr:to>
      <xdr:col>14</xdr:col>
      <xdr:colOff>472440</xdr:colOff>
      <xdr:row>34</xdr:row>
      <xdr:rowOff>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35B7C04-5C78-4485-878A-0E8FA1189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137160</xdr:colOff>
      <xdr:row>19</xdr:row>
      <xdr:rowOff>76200</xdr:rowOff>
    </xdr:from>
    <xdr:to>
      <xdr:col>19</xdr:col>
      <xdr:colOff>1531620</xdr:colOff>
      <xdr:row>34</xdr:row>
      <xdr:rowOff>76200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6C06151A-5370-41D8-8683-CDA4670ECC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243840</xdr:colOff>
      <xdr:row>13</xdr:row>
      <xdr:rowOff>160020</xdr:rowOff>
    </xdr:from>
    <xdr:to>
      <xdr:col>29</xdr:col>
      <xdr:colOff>60960</xdr:colOff>
      <xdr:row>28</xdr:row>
      <xdr:rowOff>152400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1DC74C75-A474-4B9E-864E-F15A152421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304800</xdr:colOff>
      <xdr:row>19</xdr:row>
      <xdr:rowOff>30480</xdr:rowOff>
    </xdr:from>
    <xdr:to>
      <xdr:col>9</xdr:col>
      <xdr:colOff>428486</xdr:colOff>
      <xdr:row>22</xdr:row>
      <xdr:rowOff>110411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97F389F-677A-4CEC-BE84-A79912604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45480" y="3505200"/>
          <a:ext cx="1114286" cy="628571"/>
        </a:xfrm>
        <a:prstGeom prst="rect">
          <a:avLst/>
        </a:prstGeom>
      </xdr:spPr>
    </xdr:pic>
    <xdr:clientData/>
  </xdr:twoCellAnchor>
  <xdr:twoCellAnchor editAs="oneCell">
    <xdr:from>
      <xdr:col>8</xdr:col>
      <xdr:colOff>186597</xdr:colOff>
      <xdr:row>24</xdr:row>
      <xdr:rowOff>99060</xdr:rowOff>
    </xdr:from>
    <xdr:to>
      <xdr:col>9</xdr:col>
      <xdr:colOff>603655</xdr:colOff>
      <xdr:row>27</xdr:row>
      <xdr:rowOff>148492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FA60FA4-4F8C-4A24-8BEE-9F677FCE46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3877" y="4488180"/>
          <a:ext cx="1407658" cy="598072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</xdr:colOff>
      <xdr:row>29</xdr:row>
      <xdr:rowOff>121368</xdr:rowOff>
    </xdr:from>
    <xdr:to>
      <xdr:col>9</xdr:col>
      <xdr:colOff>628271</xdr:colOff>
      <xdr:row>33</xdr:row>
      <xdr:rowOff>1803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576C5E8-8E4A-408E-BBDD-199B9F0C3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36720" y="5424888"/>
          <a:ext cx="2289431" cy="611955"/>
        </a:xfrm>
        <a:prstGeom prst="rect">
          <a:avLst/>
        </a:prstGeom>
      </xdr:spPr>
    </xdr:pic>
    <xdr:clientData/>
  </xdr:twoCellAnchor>
  <xdr:twoCellAnchor editAs="oneCell">
    <xdr:from>
      <xdr:col>10</xdr:col>
      <xdr:colOff>624840</xdr:colOff>
      <xdr:row>1</xdr:row>
      <xdr:rowOff>115892</xdr:rowOff>
    </xdr:from>
    <xdr:to>
      <xdr:col>20</xdr:col>
      <xdr:colOff>179643</xdr:colOff>
      <xdr:row>6</xdr:row>
      <xdr:rowOff>30331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7F7DF838-5BDF-48E5-BC63-4F6317165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315200" y="298772"/>
          <a:ext cx="7479603" cy="82883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106680</xdr:colOff>
      <xdr:row>33</xdr:row>
      <xdr:rowOff>152400</xdr:rowOff>
    </xdr:from>
    <xdr:to>
      <xdr:col>12</xdr:col>
      <xdr:colOff>226482</xdr:colOff>
      <xdr:row>38</xdr:row>
      <xdr:rowOff>30380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98AFCEAC-831D-46D3-A844-18A7F1C52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78240" y="6438900"/>
          <a:ext cx="1704762" cy="800000"/>
        </a:xfrm>
        <a:prstGeom prst="rect">
          <a:avLst/>
        </a:prstGeom>
      </xdr:spPr>
    </xdr:pic>
    <xdr:clientData/>
  </xdr:twoCellAnchor>
  <xdr:twoCellAnchor editAs="oneCell">
    <xdr:from>
      <xdr:col>9</xdr:col>
      <xdr:colOff>441960</xdr:colOff>
      <xdr:row>1</xdr:row>
      <xdr:rowOff>72650</xdr:rowOff>
    </xdr:from>
    <xdr:to>
      <xdr:col>18</xdr:col>
      <xdr:colOff>624987</xdr:colOff>
      <xdr:row>13</xdr:row>
      <xdr:rowOff>87051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1E99F9F-1A38-4A5F-9717-051E6F5E7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21040" y="255530"/>
          <a:ext cx="7315347" cy="240708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5</xdr:row>
      <xdr:rowOff>106680</xdr:rowOff>
    </xdr:from>
    <xdr:to>
      <xdr:col>14</xdr:col>
      <xdr:colOff>45720</xdr:colOff>
      <xdr:row>25</xdr:row>
      <xdr:rowOff>91440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9A2D3D2-7D4E-44A2-A20F-B39EE6F4F9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693420</xdr:colOff>
      <xdr:row>1</xdr:row>
      <xdr:rowOff>220964</xdr:rowOff>
    </xdr:from>
    <xdr:to>
      <xdr:col>12</xdr:col>
      <xdr:colOff>200732</xdr:colOff>
      <xdr:row>4</xdr:row>
      <xdr:rowOff>17019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3A60E06-F552-4452-904C-001463A9AC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7340" y="403844"/>
          <a:ext cx="5054672" cy="5275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2</xdr:row>
      <xdr:rowOff>15240</xdr:rowOff>
    </xdr:from>
    <xdr:to>
      <xdr:col>9</xdr:col>
      <xdr:colOff>112096</xdr:colOff>
      <xdr:row>4</xdr:row>
      <xdr:rowOff>39956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3C661D7-6728-4A1F-BB17-844288318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0280" y="563880"/>
          <a:ext cx="2390476" cy="390476"/>
        </a:xfrm>
        <a:prstGeom prst="rect">
          <a:avLst/>
        </a:prstGeom>
      </xdr:spPr>
    </xdr:pic>
    <xdr:clientData/>
  </xdr:twoCellAnchor>
  <xdr:twoCellAnchor editAs="oneCell">
    <xdr:from>
      <xdr:col>5</xdr:col>
      <xdr:colOff>647700</xdr:colOff>
      <xdr:row>5</xdr:row>
      <xdr:rowOff>55788</xdr:rowOff>
    </xdr:from>
    <xdr:to>
      <xdr:col>14</xdr:col>
      <xdr:colOff>461859</xdr:colOff>
      <xdr:row>9</xdr:row>
      <xdr:rowOff>76086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387C60C-4E66-4440-B385-3B4EBBA8F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06440" y="1153068"/>
          <a:ext cx="6946479" cy="751818"/>
        </a:xfrm>
        <a:prstGeom prst="rect">
          <a:avLst/>
        </a:prstGeom>
      </xdr:spPr>
    </xdr:pic>
    <xdr:clientData/>
  </xdr:twoCellAnchor>
  <xdr:twoCellAnchor>
    <xdr:from>
      <xdr:col>5</xdr:col>
      <xdr:colOff>647700</xdr:colOff>
      <xdr:row>9</xdr:row>
      <xdr:rowOff>106680</xdr:rowOff>
    </xdr:from>
    <xdr:to>
      <xdr:col>15</xdr:col>
      <xdr:colOff>335280</xdr:colOff>
      <xdr:row>26</xdr:row>
      <xdr:rowOff>106680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FCBEEEEF-2F37-49F6-A8F9-83018789CD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243840</xdr:colOff>
      <xdr:row>2</xdr:row>
      <xdr:rowOff>45720</xdr:rowOff>
    </xdr:from>
    <xdr:to>
      <xdr:col>13</xdr:col>
      <xdr:colOff>60960</xdr:colOff>
      <xdr:row>17</xdr:row>
      <xdr:rowOff>45720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3E9BB8B-E0A9-4682-8116-60A43FFBCF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236220</xdr:colOff>
      <xdr:row>17</xdr:row>
      <xdr:rowOff>144780</xdr:rowOff>
    </xdr:from>
    <xdr:to>
      <xdr:col>13</xdr:col>
      <xdr:colOff>53340</xdr:colOff>
      <xdr:row>32</xdr:row>
      <xdr:rowOff>144780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5588233-D12D-4DC5-93F4-95636FB6F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83820</xdr:colOff>
      <xdr:row>0</xdr:row>
      <xdr:rowOff>0</xdr:rowOff>
    </xdr:from>
    <xdr:to>
      <xdr:col>11</xdr:col>
      <xdr:colOff>657394</xdr:colOff>
      <xdr:row>2</xdr:row>
      <xdr:rowOff>51699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744E780-D7A0-4BE4-AAC4-135236EDB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85260" y="0"/>
          <a:ext cx="6120934" cy="6003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bio" refreshedDate="43879.422780092595" createdVersion="6" refreshedVersion="6" minRefreshableVersion="3" recordCount="100" xr:uid="{60DD3EEB-F694-4EBF-A8E0-C4163A33C8EB}">
  <cacheSource type="worksheet">
    <worksheetSource ref="B2:H102" sheet="Rohdaten"/>
  </cacheSource>
  <cacheFields count="7">
    <cacheField name="Lfd. Nr. " numFmtId="0">
      <sharedItems containsSemiMixedTypes="0" containsString="0" containsNumber="1" containsInteger="1" minValue="1" maxValue="100"/>
    </cacheField>
    <cacheField name="Kalenderwoche" numFmtId="0">
      <sharedItems/>
    </cacheField>
    <cacheField name="Umsatz pro Woche [EUR]" numFmtId="164">
      <sharedItems containsSemiMixedTypes="0" containsString="0" containsNumber="1" minValue="23307.679999999997" maxValue="65241.439999999995"/>
    </cacheField>
    <cacheField name="Vertriebsteam" numFmtId="0">
      <sharedItems count="3">
        <s v="B"/>
        <s v="C"/>
        <s v="A"/>
      </sharedItems>
    </cacheField>
    <cacheField name="Anzahl Mitarbeiter" numFmtId="0">
      <sharedItems containsSemiMixedTypes="0" containsString="0" containsNumber="1" containsInteger="1" minValue="13" maxValue="60"/>
    </cacheField>
    <cacheField name="Anzahl Telefonate" numFmtId="0">
      <sharedItems containsSemiMixedTypes="0" containsString="0" containsNumber="1" containsInteger="1" minValue="1138" maxValue="5567"/>
    </cacheField>
    <cacheField name="Klassierte Umsatzzahlen" numFmtId="0">
      <sharedItems containsSemiMixedTypes="0" containsString="0" containsNumber="1" containsInteger="1" minValue="1" maxValue="5" count="5">
        <n v="1"/>
        <n v="2"/>
        <n v="4"/>
        <n v="3"/>
        <n v="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n v="1"/>
    <s v="KW1"/>
    <n v="26628.69"/>
    <x v="0"/>
    <n v="44"/>
    <n v="4656"/>
    <x v="0"/>
  </r>
  <r>
    <n v="2"/>
    <s v="KW2"/>
    <n v="31717.839999999997"/>
    <x v="1"/>
    <n v="55"/>
    <n v="4313"/>
    <x v="1"/>
  </r>
  <r>
    <n v="3"/>
    <s v="KW3"/>
    <n v="45687.399999999994"/>
    <x v="2"/>
    <n v="33"/>
    <n v="5091"/>
    <x v="2"/>
  </r>
  <r>
    <n v="4"/>
    <s v="KW4"/>
    <n v="23307.679999999997"/>
    <x v="0"/>
    <n v="57"/>
    <n v="5015"/>
    <x v="0"/>
  </r>
  <r>
    <n v="5"/>
    <s v="KW5"/>
    <n v="38068.305"/>
    <x v="1"/>
    <n v="55"/>
    <n v="5077"/>
    <x v="3"/>
  </r>
  <r>
    <n v="6"/>
    <s v="KW6"/>
    <n v="49189.195"/>
    <x v="2"/>
    <n v="45"/>
    <n v="4944"/>
    <x v="2"/>
  </r>
  <r>
    <n v="7"/>
    <s v="KW7"/>
    <n v="25378.87"/>
    <x v="0"/>
    <n v="39"/>
    <n v="4594"/>
    <x v="0"/>
  </r>
  <r>
    <n v="8"/>
    <s v="KW8"/>
    <n v="45342.549999999996"/>
    <x v="1"/>
    <n v="28"/>
    <n v="5065"/>
    <x v="2"/>
  </r>
  <r>
    <n v="9"/>
    <s v="KW9"/>
    <n v="53298.134999999995"/>
    <x v="2"/>
    <n v="41"/>
    <n v="5192"/>
    <x v="2"/>
  </r>
  <r>
    <n v="10"/>
    <s v="KW10"/>
    <n v="26370.574999999997"/>
    <x v="0"/>
    <n v="31"/>
    <n v="5275"/>
    <x v="0"/>
  </r>
  <r>
    <n v="11"/>
    <s v="KW11"/>
    <n v="41566.964999999997"/>
    <x v="1"/>
    <n v="54"/>
    <n v="5147"/>
    <x v="3"/>
  </r>
  <r>
    <n v="12"/>
    <s v="KW12"/>
    <n v="53949.17"/>
    <x v="2"/>
    <n v="41"/>
    <n v="5543"/>
    <x v="4"/>
  </r>
  <r>
    <n v="13"/>
    <s v="KW13"/>
    <n v="27655.924999999999"/>
    <x v="0"/>
    <n v="53"/>
    <n v="4528"/>
    <x v="0"/>
  </r>
  <r>
    <n v="14"/>
    <s v="KW14"/>
    <n v="42756.174999999996"/>
    <x v="1"/>
    <n v="41"/>
    <n v="4165"/>
    <x v="3"/>
  </r>
  <r>
    <n v="15"/>
    <s v="KW15"/>
    <n v="51533.13"/>
    <x v="2"/>
    <n v="49"/>
    <n v="4241"/>
    <x v="2"/>
  </r>
  <r>
    <n v="16"/>
    <s v="KW16"/>
    <n v="36157"/>
    <x v="0"/>
    <n v="43"/>
    <n v="5135"/>
    <x v="1"/>
  </r>
  <r>
    <n v="17"/>
    <s v="KW17"/>
    <n v="40970.269999999997"/>
    <x v="1"/>
    <n v="60"/>
    <n v="4728"/>
    <x v="3"/>
  </r>
  <r>
    <n v="18"/>
    <s v="KW18"/>
    <n v="54865.634999999995"/>
    <x v="2"/>
    <n v="52"/>
    <n v="5469"/>
    <x v="4"/>
  </r>
  <r>
    <n v="19"/>
    <s v="KW19"/>
    <n v="33380.434999999998"/>
    <x v="0"/>
    <n v="24"/>
    <n v="5567"/>
    <x v="1"/>
  </r>
  <r>
    <n v="20"/>
    <s v="KW20"/>
    <n v="46995.74"/>
    <x v="1"/>
    <n v="45"/>
    <n v="4883"/>
    <x v="2"/>
  </r>
  <r>
    <n v="21"/>
    <s v="KW21"/>
    <n v="60814.819999999992"/>
    <x v="2"/>
    <n v="25"/>
    <n v="3018"/>
    <x v="4"/>
  </r>
  <r>
    <n v="22"/>
    <s v="KW22"/>
    <n v="40078.884999999995"/>
    <x v="0"/>
    <n v="38"/>
    <n v="2722"/>
    <x v="3"/>
  </r>
  <r>
    <n v="23"/>
    <s v="KW23"/>
    <n v="44371.744999999995"/>
    <x v="1"/>
    <n v="26"/>
    <n v="2882"/>
    <x v="3"/>
  </r>
  <r>
    <n v="24"/>
    <s v="KW24"/>
    <n v="56425.82"/>
    <x v="2"/>
    <n v="42"/>
    <n v="1693"/>
    <x v="4"/>
  </r>
  <r>
    <n v="25"/>
    <s v="KW25"/>
    <n v="44146.024999999994"/>
    <x v="0"/>
    <n v="23"/>
    <n v="2870"/>
    <x v="3"/>
  </r>
  <r>
    <n v="26"/>
    <s v="KW26"/>
    <n v="50487.084999999999"/>
    <x v="1"/>
    <n v="31"/>
    <n v="2517"/>
    <x v="2"/>
  </r>
  <r>
    <n v="27"/>
    <s v="KW27"/>
    <n v="61941.329999999994"/>
    <x v="2"/>
    <n v="24"/>
    <n v="3181"/>
    <x v="4"/>
  </r>
  <r>
    <n v="28"/>
    <s v="KW28"/>
    <n v="43791.77"/>
    <x v="0"/>
    <n v="26"/>
    <n v="3164"/>
    <x v="3"/>
  </r>
  <r>
    <n v="29"/>
    <s v="KW29"/>
    <n v="52687.854999999996"/>
    <x v="1"/>
    <n v="34"/>
    <n v="2934"/>
    <x v="2"/>
  </r>
  <r>
    <n v="30"/>
    <s v="KW30"/>
    <n v="55604.45"/>
    <x v="2"/>
    <n v="29"/>
    <n v="3225"/>
    <x v="4"/>
  </r>
  <r>
    <n v="31"/>
    <s v="KW31"/>
    <n v="39399.634999999995"/>
    <x v="0"/>
    <n v="36"/>
    <n v="2838"/>
    <x v="3"/>
  </r>
  <r>
    <n v="32"/>
    <s v="KW32"/>
    <n v="50545.604999999996"/>
    <x v="1"/>
    <n v="13"/>
    <n v="4793"/>
    <x v="2"/>
  </r>
  <r>
    <n v="33"/>
    <s v="KW33"/>
    <n v="65093.049999999996"/>
    <x v="2"/>
    <n v="19"/>
    <n v="3960"/>
    <x v="4"/>
  </r>
  <r>
    <n v="34"/>
    <s v="KW34"/>
    <n v="41750.884999999995"/>
    <x v="0"/>
    <n v="17"/>
    <n v="3532"/>
    <x v="3"/>
  </r>
  <r>
    <n v="35"/>
    <s v="KW35"/>
    <n v="52414.064999999995"/>
    <x v="1"/>
    <n v="38"/>
    <n v="2487"/>
    <x v="2"/>
  </r>
  <r>
    <n v="36"/>
    <s v="KW36"/>
    <n v="62724.034999999996"/>
    <x v="2"/>
    <n v="20"/>
    <n v="1138"/>
    <x v="4"/>
  </r>
  <r>
    <n v="37"/>
    <s v="KW37"/>
    <n v="48369.914999999994"/>
    <x v="0"/>
    <n v="25"/>
    <n v="3754"/>
    <x v="2"/>
  </r>
  <r>
    <n v="38"/>
    <s v="KW38"/>
    <n v="61850.414999999994"/>
    <x v="1"/>
    <n v="14"/>
    <n v="4017"/>
    <x v="4"/>
  </r>
  <r>
    <n v="39"/>
    <s v="KW39"/>
    <n v="65241.439999999995"/>
    <x v="2"/>
    <n v="39"/>
    <n v="2157"/>
    <x v="4"/>
  </r>
  <r>
    <n v="40"/>
    <s v="KW40"/>
    <n v="50553.964999999997"/>
    <x v="0"/>
    <n v="24"/>
    <n v="3421"/>
    <x v="2"/>
  </r>
  <r>
    <n v="41"/>
    <s v="KW41"/>
    <n v="55944.074999999997"/>
    <x v="1"/>
    <n v="34"/>
    <n v="4203"/>
    <x v="4"/>
  </r>
  <r>
    <n v="42"/>
    <s v="KW42"/>
    <n v="58216.95"/>
    <x v="2"/>
    <n v="35"/>
    <n v="4534"/>
    <x v="4"/>
  </r>
  <r>
    <n v="43"/>
    <s v="KW43"/>
    <n v="44154.384999999995"/>
    <x v="0"/>
    <n v="50"/>
    <n v="3237"/>
    <x v="3"/>
  </r>
  <r>
    <n v="44"/>
    <s v="KW44"/>
    <n v="45401.07"/>
    <x v="1"/>
    <n v="41"/>
    <n v="2863"/>
    <x v="2"/>
  </r>
  <r>
    <n v="45"/>
    <s v="KW45"/>
    <n v="60001.81"/>
    <x v="2"/>
    <n v="35"/>
    <n v="4038"/>
    <x v="4"/>
  </r>
  <r>
    <n v="46"/>
    <s v="KW46"/>
    <n v="36908.354999999996"/>
    <x v="0"/>
    <n v="45"/>
    <n v="4063"/>
    <x v="3"/>
  </r>
  <r>
    <n v="47"/>
    <s v="KW47"/>
    <n v="46123.164999999994"/>
    <x v="1"/>
    <n v="26"/>
    <n v="3466"/>
    <x v="2"/>
  </r>
  <r>
    <n v="48"/>
    <s v="KW48"/>
    <n v="53798.689999999995"/>
    <x v="2"/>
    <n v="39"/>
    <n v="2476"/>
    <x v="4"/>
  </r>
  <r>
    <n v="49"/>
    <s v="KW49"/>
    <n v="38392.254999999997"/>
    <x v="0"/>
    <n v="52"/>
    <n v="4574"/>
    <x v="3"/>
  </r>
  <r>
    <n v="50"/>
    <s v="KW50"/>
    <n v="52280.304999999993"/>
    <x v="1"/>
    <n v="46"/>
    <n v="4844"/>
    <x v="2"/>
  </r>
  <r>
    <n v="51"/>
    <s v="KW51"/>
    <n v="55644.159999999996"/>
    <x v="2"/>
    <n v="36"/>
    <n v="3505"/>
    <x v="4"/>
  </r>
  <r>
    <n v="52"/>
    <s v="KW52"/>
    <n v="34896.729999999996"/>
    <x v="0"/>
    <n v="32"/>
    <n v="4302"/>
    <x v="1"/>
  </r>
  <r>
    <n v="53"/>
    <s v="KW53"/>
    <n v="44698.829999999994"/>
    <x v="1"/>
    <n v="35"/>
    <n v="3383"/>
    <x v="3"/>
  </r>
  <r>
    <n v="54"/>
    <s v="KW54"/>
    <n v="49621.824999999997"/>
    <x v="2"/>
    <n v="31"/>
    <n v="4209"/>
    <x v="2"/>
  </r>
  <r>
    <n v="55"/>
    <s v="KW55"/>
    <n v="31950.874999999996"/>
    <x v="0"/>
    <n v="48"/>
    <n v="4244"/>
    <x v="1"/>
  </r>
  <r>
    <n v="56"/>
    <s v="KW56"/>
    <n v="42962.039999999994"/>
    <x v="1"/>
    <n v="56"/>
    <n v="3558"/>
    <x v="3"/>
  </r>
  <r>
    <n v="57"/>
    <s v="KW57"/>
    <n v="49209.049999999996"/>
    <x v="2"/>
    <n v="40"/>
    <n v="4925"/>
    <x v="2"/>
  </r>
  <r>
    <n v="58"/>
    <s v="KW58"/>
    <n v="29980.004999999997"/>
    <x v="0"/>
    <n v="45"/>
    <n v="3727"/>
    <x v="1"/>
  </r>
  <r>
    <n v="59"/>
    <s v="KW59"/>
    <n v="42949.5"/>
    <x v="1"/>
    <n v="40"/>
    <n v="4709"/>
    <x v="3"/>
  </r>
  <r>
    <n v="60"/>
    <s v="KW60"/>
    <n v="47494.204999999994"/>
    <x v="2"/>
    <n v="34"/>
    <n v="4190"/>
    <x v="2"/>
  </r>
  <r>
    <n v="61"/>
    <s v="KW61"/>
    <n v="26628.69"/>
    <x v="0"/>
    <n v="44"/>
    <n v="4656"/>
    <x v="0"/>
  </r>
  <r>
    <n v="62"/>
    <s v="KW62"/>
    <n v="31717.839999999997"/>
    <x v="1"/>
    <n v="55"/>
    <n v="4313"/>
    <x v="1"/>
  </r>
  <r>
    <n v="63"/>
    <s v="KW63"/>
    <n v="45687.399999999994"/>
    <x v="2"/>
    <n v="33"/>
    <n v="5091"/>
    <x v="2"/>
  </r>
  <r>
    <n v="64"/>
    <s v="KW64"/>
    <n v="23307.679999999997"/>
    <x v="0"/>
    <n v="57"/>
    <n v="5015"/>
    <x v="0"/>
  </r>
  <r>
    <n v="65"/>
    <s v="KW65"/>
    <n v="38068.305"/>
    <x v="1"/>
    <n v="55"/>
    <n v="5077"/>
    <x v="3"/>
  </r>
  <r>
    <n v="66"/>
    <s v="KW66"/>
    <n v="49189.195"/>
    <x v="2"/>
    <n v="45"/>
    <n v="4944"/>
    <x v="2"/>
  </r>
  <r>
    <n v="67"/>
    <s v="KW67"/>
    <n v="25378.87"/>
    <x v="0"/>
    <n v="39"/>
    <n v="4594"/>
    <x v="0"/>
  </r>
  <r>
    <n v="68"/>
    <s v="KW68"/>
    <n v="45342.549999999996"/>
    <x v="1"/>
    <n v="28"/>
    <n v="5065"/>
    <x v="2"/>
  </r>
  <r>
    <n v="69"/>
    <s v="KW69"/>
    <n v="53298.134999999995"/>
    <x v="2"/>
    <n v="41"/>
    <n v="5192"/>
    <x v="2"/>
  </r>
  <r>
    <n v="70"/>
    <s v="KW70"/>
    <n v="26370.574999999997"/>
    <x v="0"/>
    <n v="31"/>
    <n v="5275"/>
    <x v="0"/>
  </r>
  <r>
    <n v="71"/>
    <s v="KW71"/>
    <n v="41566.964999999997"/>
    <x v="1"/>
    <n v="54"/>
    <n v="5147"/>
    <x v="3"/>
  </r>
  <r>
    <n v="72"/>
    <s v="KW72"/>
    <n v="53949.17"/>
    <x v="2"/>
    <n v="41"/>
    <n v="5543"/>
    <x v="4"/>
  </r>
  <r>
    <n v="73"/>
    <s v="KW73"/>
    <n v="27655.924999999999"/>
    <x v="0"/>
    <n v="53"/>
    <n v="4528"/>
    <x v="0"/>
  </r>
  <r>
    <n v="74"/>
    <s v="KW74"/>
    <n v="42756.174999999996"/>
    <x v="1"/>
    <n v="41"/>
    <n v="4165"/>
    <x v="3"/>
  </r>
  <r>
    <n v="75"/>
    <s v="KW75"/>
    <n v="51533.13"/>
    <x v="2"/>
    <n v="49"/>
    <n v="4241"/>
    <x v="2"/>
  </r>
  <r>
    <n v="76"/>
    <s v="KW76"/>
    <n v="36157"/>
    <x v="0"/>
    <n v="43"/>
    <n v="5135"/>
    <x v="1"/>
  </r>
  <r>
    <n v="77"/>
    <s v="KW77"/>
    <n v="40970.269999999997"/>
    <x v="1"/>
    <n v="60"/>
    <n v="4728"/>
    <x v="3"/>
  </r>
  <r>
    <n v="78"/>
    <s v="KW78"/>
    <n v="54865.634999999995"/>
    <x v="2"/>
    <n v="52"/>
    <n v="5469"/>
    <x v="4"/>
  </r>
  <r>
    <n v="79"/>
    <s v="KW79"/>
    <n v="33380.434999999998"/>
    <x v="0"/>
    <n v="24"/>
    <n v="5567"/>
    <x v="1"/>
  </r>
  <r>
    <n v="80"/>
    <s v="KW80"/>
    <n v="46995.74"/>
    <x v="1"/>
    <n v="45"/>
    <n v="4883"/>
    <x v="2"/>
  </r>
  <r>
    <n v="81"/>
    <s v="KW81"/>
    <n v="60814.819999999992"/>
    <x v="2"/>
    <n v="25"/>
    <n v="3018"/>
    <x v="4"/>
  </r>
  <r>
    <n v="82"/>
    <s v="KW82"/>
    <n v="40078.884999999995"/>
    <x v="0"/>
    <n v="38"/>
    <n v="2722"/>
    <x v="3"/>
  </r>
  <r>
    <n v="83"/>
    <s v="KW83"/>
    <n v="44371.744999999995"/>
    <x v="1"/>
    <n v="26"/>
    <n v="2882"/>
    <x v="3"/>
  </r>
  <r>
    <n v="84"/>
    <s v="KW84"/>
    <n v="56425.82"/>
    <x v="2"/>
    <n v="42"/>
    <n v="1693"/>
    <x v="4"/>
  </r>
  <r>
    <n v="85"/>
    <s v="KW85"/>
    <n v="44146.024999999994"/>
    <x v="0"/>
    <n v="23"/>
    <n v="2870"/>
    <x v="3"/>
  </r>
  <r>
    <n v="86"/>
    <s v="KW86"/>
    <n v="50487.084999999999"/>
    <x v="1"/>
    <n v="31"/>
    <n v="2517"/>
    <x v="2"/>
  </r>
  <r>
    <n v="87"/>
    <s v="KW87"/>
    <n v="61941.329999999994"/>
    <x v="2"/>
    <n v="24"/>
    <n v="3181"/>
    <x v="4"/>
  </r>
  <r>
    <n v="88"/>
    <s v="KW88"/>
    <n v="43791.77"/>
    <x v="0"/>
    <n v="26"/>
    <n v="3164"/>
    <x v="3"/>
  </r>
  <r>
    <n v="89"/>
    <s v="KW89"/>
    <n v="52687.854999999996"/>
    <x v="1"/>
    <n v="34"/>
    <n v="2934"/>
    <x v="2"/>
  </r>
  <r>
    <n v="90"/>
    <s v="KW90"/>
    <n v="55604.45"/>
    <x v="2"/>
    <n v="29"/>
    <n v="3225"/>
    <x v="4"/>
  </r>
  <r>
    <n v="91"/>
    <s v="KW91"/>
    <n v="39399.634999999995"/>
    <x v="0"/>
    <n v="36"/>
    <n v="2838"/>
    <x v="3"/>
  </r>
  <r>
    <n v="92"/>
    <s v="KW92"/>
    <n v="50545.604999999996"/>
    <x v="1"/>
    <n v="13"/>
    <n v="4793"/>
    <x v="2"/>
  </r>
  <r>
    <n v="93"/>
    <s v="KW93"/>
    <n v="65093.049999999996"/>
    <x v="2"/>
    <n v="19"/>
    <n v="3960"/>
    <x v="4"/>
  </r>
  <r>
    <n v="94"/>
    <s v="KW94"/>
    <n v="41750.884999999995"/>
    <x v="0"/>
    <n v="17"/>
    <n v="3532"/>
    <x v="3"/>
  </r>
  <r>
    <n v="95"/>
    <s v="KW95"/>
    <n v="52414.064999999995"/>
    <x v="1"/>
    <n v="38"/>
    <n v="2487"/>
    <x v="2"/>
  </r>
  <r>
    <n v="96"/>
    <s v="KW96"/>
    <n v="62724.034999999996"/>
    <x v="2"/>
    <n v="20"/>
    <n v="1138"/>
    <x v="4"/>
  </r>
  <r>
    <n v="97"/>
    <s v="KW97"/>
    <n v="48369.914999999994"/>
    <x v="0"/>
    <n v="25"/>
    <n v="3754"/>
    <x v="2"/>
  </r>
  <r>
    <n v="98"/>
    <s v="KW98"/>
    <n v="61850.414999999994"/>
    <x v="1"/>
    <n v="14"/>
    <n v="4017"/>
    <x v="4"/>
  </r>
  <r>
    <n v="99"/>
    <s v="KW99"/>
    <n v="65241.439999999995"/>
    <x v="2"/>
    <n v="39"/>
    <n v="2157"/>
    <x v="4"/>
  </r>
  <r>
    <n v="100"/>
    <s v="KW100"/>
    <n v="50553.964999999997"/>
    <x v="0"/>
    <n v="24"/>
    <n v="342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8A54375-2DB7-40F7-ACF8-35FD568F2140}" name="PivotTable1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C6:I11" firstHeaderRow="1" firstDataRow="2" firstDataCol="1"/>
  <pivotFields count="7">
    <pivotField showAll="0"/>
    <pivotField showAll="0"/>
    <pivotField numFmtId="164" showAll="0"/>
    <pivotField axis="axisRow" dataField="1" showAll="0">
      <items count="4">
        <item x="2"/>
        <item x="0"/>
        <item x="1"/>
        <item t="default"/>
      </items>
    </pivotField>
    <pivotField showAll="0"/>
    <pivotField showAll="0"/>
    <pivotField axis="axisCol" showAll="0">
      <items count="6">
        <item x="0"/>
        <item x="1"/>
        <item x="3"/>
        <item x="2"/>
        <item x="4"/>
        <item t="default"/>
      </items>
    </pivotField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6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nzahl von Vertriebsteam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D8A68-1F1A-4312-BFBB-2717DD3FE738}">
  <dimension ref="O15"/>
  <sheetViews>
    <sheetView showGridLines="0" topLeftCell="A25" zoomScaleNormal="100" workbookViewId="0">
      <selection activeCell="N27" sqref="N27"/>
    </sheetView>
  </sheetViews>
  <sheetFormatPr baseColWidth="10" defaultRowHeight="14.4"/>
  <cols>
    <col min="1" max="16384" width="11.5546875" style="1"/>
  </cols>
  <sheetData>
    <row r="15" spans="15:15">
      <c r="O15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B3E12-1595-45D6-9904-2C62018AFE76}">
  <dimension ref="B2:L102"/>
  <sheetViews>
    <sheetView zoomScale="115" zoomScaleNormal="115" workbookViewId="0">
      <selection activeCell="L12" sqref="L12"/>
    </sheetView>
  </sheetViews>
  <sheetFormatPr baseColWidth="10" defaultRowHeight="14.4"/>
  <cols>
    <col min="7" max="7" width="12" bestFit="1" customWidth="1"/>
    <col min="11" max="11" width="17.5546875" bestFit="1" customWidth="1"/>
  </cols>
  <sheetData>
    <row r="2" spans="2:12" ht="43.2">
      <c r="B2" s="8" t="s">
        <v>8</v>
      </c>
      <c r="C2" s="8" t="s">
        <v>100</v>
      </c>
      <c r="D2" s="8" t="s">
        <v>6</v>
      </c>
    </row>
    <row r="3" spans="2:12">
      <c r="B3" s="4">
        <v>1</v>
      </c>
      <c r="C3" s="5" t="str">
        <f t="shared" ref="C3:C66" si="0">"KW"&amp;B3</f>
        <v>KW1</v>
      </c>
      <c r="D3" s="6">
        <v>26628.69</v>
      </c>
    </row>
    <row r="4" spans="2:12">
      <c r="B4" s="4">
        <v>2</v>
      </c>
      <c r="C4" s="5" t="str">
        <f t="shared" si="0"/>
        <v>KW2</v>
      </c>
      <c r="D4" s="6">
        <v>31717.839999999997</v>
      </c>
      <c r="F4" t="s">
        <v>101</v>
      </c>
      <c r="G4">
        <v>0.02</v>
      </c>
      <c r="I4" t="s">
        <v>102</v>
      </c>
      <c r="J4" t="s">
        <v>103</v>
      </c>
      <c r="K4" t="s">
        <v>105</v>
      </c>
      <c r="L4" t="s">
        <v>108</v>
      </c>
    </row>
    <row r="5" spans="2:12">
      <c r="B5" s="4">
        <v>3</v>
      </c>
      <c r="C5" s="5" t="str">
        <f t="shared" si="0"/>
        <v>KW3</v>
      </c>
      <c r="D5" s="6">
        <v>45687.399999999994</v>
      </c>
      <c r="J5" t="s">
        <v>104</v>
      </c>
      <c r="K5" t="s">
        <v>106</v>
      </c>
      <c r="L5" t="s">
        <v>107</v>
      </c>
    </row>
    <row r="6" spans="2:12">
      <c r="B6" s="4">
        <v>4</v>
      </c>
      <c r="C6" s="5" t="str">
        <f t="shared" si="0"/>
        <v>KW4</v>
      </c>
      <c r="D6" s="6">
        <v>23307.679999999997</v>
      </c>
      <c r="F6" t="s">
        <v>98</v>
      </c>
      <c r="G6" s="47">
        <v>41000</v>
      </c>
    </row>
    <row r="7" spans="2:12">
      <c r="B7" s="4">
        <v>5</v>
      </c>
      <c r="C7" s="5" t="str">
        <f t="shared" si="0"/>
        <v>KW5</v>
      </c>
      <c r="D7" s="6">
        <v>38068.305</v>
      </c>
      <c r="F7" t="s">
        <v>99</v>
      </c>
      <c r="G7" s="47">
        <f>AVERAGE(D3:D102)</f>
        <v>46068.532399999996</v>
      </c>
      <c r="I7" t="s">
        <v>109</v>
      </c>
      <c r="J7" t="s">
        <v>111</v>
      </c>
    </row>
    <row r="8" spans="2:12">
      <c r="B8" s="4">
        <v>6</v>
      </c>
      <c r="C8" s="5" t="str">
        <f t="shared" si="0"/>
        <v>KW6</v>
      </c>
      <c r="D8" s="6">
        <v>49189.195</v>
      </c>
      <c r="F8" t="s">
        <v>29</v>
      </c>
      <c r="G8">
        <f>COUNTA(B3:B102)</f>
        <v>100</v>
      </c>
      <c r="I8" t="s">
        <v>110</v>
      </c>
      <c r="J8" t="s">
        <v>112</v>
      </c>
    </row>
    <row r="9" spans="2:12">
      <c r="B9" s="4">
        <v>7</v>
      </c>
      <c r="C9" s="5" t="str">
        <f t="shared" si="0"/>
        <v>KW7</v>
      </c>
      <c r="D9" s="6">
        <v>25378.87</v>
      </c>
      <c r="F9" t="s">
        <v>113</v>
      </c>
      <c r="G9" s="44">
        <f>_xlfn.STDEV.S(D3:D102)</f>
        <v>10783.69627239466</v>
      </c>
    </row>
    <row r="10" spans="2:12">
      <c r="B10" s="4">
        <v>8</v>
      </c>
      <c r="C10" s="5" t="str">
        <f t="shared" si="0"/>
        <v>KW8</v>
      </c>
      <c r="D10" s="6">
        <v>45342.549999999996</v>
      </c>
      <c r="F10" t="s">
        <v>114</v>
      </c>
      <c r="G10" s="12">
        <f>G9/SQRT(G8)</f>
        <v>1078.3696272394659</v>
      </c>
    </row>
    <row r="11" spans="2:12">
      <c r="B11" s="4">
        <v>9</v>
      </c>
      <c r="C11" s="5" t="str">
        <f t="shared" si="0"/>
        <v>KW9</v>
      </c>
      <c r="D11" s="6">
        <v>53298.134999999995</v>
      </c>
    </row>
    <row r="12" spans="2:12">
      <c r="B12" s="4">
        <v>10</v>
      </c>
      <c r="C12" s="5" t="str">
        <f t="shared" si="0"/>
        <v>KW10</v>
      </c>
      <c r="D12" s="6">
        <v>26370.574999999997</v>
      </c>
      <c r="F12" t="s">
        <v>115</v>
      </c>
      <c r="G12" s="43">
        <f>(G7-G6)/G10</f>
        <v>4.7001809694649932</v>
      </c>
    </row>
    <row r="13" spans="2:12">
      <c r="B13" s="4">
        <v>11</v>
      </c>
      <c r="C13" s="5" t="str">
        <f t="shared" si="0"/>
        <v>KW11</v>
      </c>
      <c r="D13" s="6">
        <v>41566.964999999997</v>
      </c>
    </row>
    <row r="14" spans="2:12">
      <c r="B14" s="4">
        <v>12</v>
      </c>
      <c r="C14" s="5" t="str">
        <f t="shared" si="0"/>
        <v>KW12</v>
      </c>
      <c r="D14" s="6">
        <v>53949.17</v>
      </c>
      <c r="F14" t="s">
        <v>116</v>
      </c>
      <c r="G14" s="43">
        <f>_xlfn.NORM.S.INV(1-G4)</f>
        <v>2.0537489106318221</v>
      </c>
    </row>
    <row r="15" spans="2:12">
      <c r="B15" s="4">
        <v>13</v>
      </c>
      <c r="C15" s="5" t="str">
        <f t="shared" si="0"/>
        <v>KW13</v>
      </c>
      <c r="D15" s="6">
        <v>27655.924999999999</v>
      </c>
    </row>
    <row r="16" spans="2:12">
      <c r="B16" s="4">
        <v>14</v>
      </c>
      <c r="C16" s="5" t="str">
        <f t="shared" si="0"/>
        <v>KW14</v>
      </c>
      <c r="D16" s="6">
        <v>42756.174999999996</v>
      </c>
      <c r="F16" t="s">
        <v>117</v>
      </c>
    </row>
    <row r="17" spans="2:6">
      <c r="B17" s="4">
        <v>15</v>
      </c>
      <c r="C17" s="5" t="str">
        <f t="shared" si="0"/>
        <v>KW15</v>
      </c>
      <c r="D17" s="6">
        <v>51533.13</v>
      </c>
      <c r="F17" t="s">
        <v>118</v>
      </c>
    </row>
    <row r="18" spans="2:6">
      <c r="B18" s="4">
        <v>16</v>
      </c>
      <c r="C18" s="5" t="str">
        <f t="shared" si="0"/>
        <v>KW16</v>
      </c>
      <c r="D18" s="6">
        <v>36157</v>
      </c>
    </row>
    <row r="19" spans="2:6">
      <c r="B19" s="4">
        <v>17</v>
      </c>
      <c r="C19" s="5" t="str">
        <f t="shared" si="0"/>
        <v>KW17</v>
      </c>
      <c r="D19" s="6">
        <v>40970.269999999997</v>
      </c>
    </row>
    <row r="20" spans="2:6">
      <c r="B20" s="4">
        <v>18</v>
      </c>
      <c r="C20" s="5" t="str">
        <f t="shared" si="0"/>
        <v>KW18</v>
      </c>
      <c r="D20" s="6">
        <v>54865.634999999995</v>
      </c>
    </row>
    <row r="21" spans="2:6">
      <c r="B21" s="4">
        <v>19</v>
      </c>
      <c r="C21" s="5" t="str">
        <f t="shared" si="0"/>
        <v>KW19</v>
      </c>
      <c r="D21" s="6">
        <v>33380.434999999998</v>
      </c>
    </row>
    <row r="22" spans="2:6">
      <c r="B22" s="4">
        <v>20</v>
      </c>
      <c r="C22" s="5" t="str">
        <f t="shared" si="0"/>
        <v>KW20</v>
      </c>
      <c r="D22" s="6">
        <v>46995.74</v>
      </c>
    </row>
    <row r="23" spans="2:6">
      <c r="B23" s="4">
        <v>21</v>
      </c>
      <c r="C23" s="5" t="str">
        <f t="shared" si="0"/>
        <v>KW21</v>
      </c>
      <c r="D23" s="6">
        <v>60814.819999999992</v>
      </c>
    </row>
    <row r="24" spans="2:6">
      <c r="B24" s="4">
        <v>22</v>
      </c>
      <c r="C24" s="5" t="str">
        <f t="shared" si="0"/>
        <v>KW22</v>
      </c>
      <c r="D24" s="6">
        <v>40078.884999999995</v>
      </c>
    </row>
    <row r="25" spans="2:6">
      <c r="B25" s="4">
        <v>23</v>
      </c>
      <c r="C25" s="5" t="str">
        <f t="shared" si="0"/>
        <v>KW23</v>
      </c>
      <c r="D25" s="6">
        <v>44371.744999999995</v>
      </c>
    </row>
    <row r="26" spans="2:6">
      <c r="B26" s="4">
        <v>24</v>
      </c>
      <c r="C26" s="5" t="str">
        <f t="shared" si="0"/>
        <v>KW24</v>
      </c>
      <c r="D26" s="6">
        <v>56425.82</v>
      </c>
    </row>
    <row r="27" spans="2:6">
      <c r="B27" s="4">
        <v>25</v>
      </c>
      <c r="C27" s="5" t="str">
        <f t="shared" si="0"/>
        <v>KW25</v>
      </c>
      <c r="D27" s="6">
        <v>44146.024999999994</v>
      </c>
    </row>
    <row r="28" spans="2:6">
      <c r="B28" s="4">
        <v>26</v>
      </c>
      <c r="C28" s="5" t="str">
        <f t="shared" si="0"/>
        <v>KW26</v>
      </c>
      <c r="D28" s="6">
        <v>50487.084999999999</v>
      </c>
    </row>
    <row r="29" spans="2:6">
      <c r="B29" s="4">
        <v>27</v>
      </c>
      <c r="C29" s="5" t="str">
        <f t="shared" si="0"/>
        <v>KW27</v>
      </c>
      <c r="D29" s="6">
        <v>61941.329999999994</v>
      </c>
    </row>
    <row r="30" spans="2:6">
      <c r="B30" s="4">
        <v>28</v>
      </c>
      <c r="C30" s="5" t="str">
        <f t="shared" si="0"/>
        <v>KW28</v>
      </c>
      <c r="D30" s="6">
        <v>43791.77</v>
      </c>
    </row>
    <row r="31" spans="2:6">
      <c r="B31" s="4">
        <v>29</v>
      </c>
      <c r="C31" s="5" t="str">
        <f t="shared" si="0"/>
        <v>KW29</v>
      </c>
      <c r="D31" s="6">
        <v>52687.854999999996</v>
      </c>
    </row>
    <row r="32" spans="2:6">
      <c r="B32" s="4">
        <v>30</v>
      </c>
      <c r="C32" s="5" t="str">
        <f t="shared" si="0"/>
        <v>KW30</v>
      </c>
      <c r="D32" s="6">
        <v>55604.45</v>
      </c>
    </row>
    <row r="33" spans="2:4">
      <c r="B33" s="4">
        <v>31</v>
      </c>
      <c r="C33" s="5" t="str">
        <f t="shared" si="0"/>
        <v>KW31</v>
      </c>
      <c r="D33" s="6">
        <v>39399.634999999995</v>
      </c>
    </row>
    <row r="34" spans="2:4">
      <c r="B34" s="4">
        <v>32</v>
      </c>
      <c r="C34" s="5" t="str">
        <f t="shared" si="0"/>
        <v>KW32</v>
      </c>
      <c r="D34" s="6">
        <v>50545.604999999996</v>
      </c>
    </row>
    <row r="35" spans="2:4">
      <c r="B35" s="4">
        <v>33</v>
      </c>
      <c r="C35" s="5" t="str">
        <f t="shared" si="0"/>
        <v>KW33</v>
      </c>
      <c r="D35" s="6">
        <v>65093.049999999996</v>
      </c>
    </row>
    <row r="36" spans="2:4">
      <c r="B36" s="4">
        <v>34</v>
      </c>
      <c r="C36" s="5" t="str">
        <f t="shared" si="0"/>
        <v>KW34</v>
      </c>
      <c r="D36" s="6">
        <v>41750.884999999995</v>
      </c>
    </row>
    <row r="37" spans="2:4">
      <c r="B37" s="4">
        <v>35</v>
      </c>
      <c r="C37" s="5" t="str">
        <f t="shared" si="0"/>
        <v>KW35</v>
      </c>
      <c r="D37" s="6">
        <v>52414.064999999995</v>
      </c>
    </row>
    <row r="38" spans="2:4">
      <c r="B38" s="4">
        <v>36</v>
      </c>
      <c r="C38" s="5" t="str">
        <f t="shared" si="0"/>
        <v>KW36</v>
      </c>
      <c r="D38" s="6">
        <v>62724.034999999996</v>
      </c>
    </row>
    <row r="39" spans="2:4">
      <c r="B39" s="4">
        <v>37</v>
      </c>
      <c r="C39" s="5" t="str">
        <f t="shared" si="0"/>
        <v>KW37</v>
      </c>
      <c r="D39" s="6">
        <v>48369.914999999994</v>
      </c>
    </row>
    <row r="40" spans="2:4">
      <c r="B40" s="4">
        <v>38</v>
      </c>
      <c r="C40" s="5" t="str">
        <f t="shared" si="0"/>
        <v>KW38</v>
      </c>
      <c r="D40" s="6">
        <v>61850.414999999994</v>
      </c>
    </row>
    <row r="41" spans="2:4">
      <c r="B41" s="4">
        <v>39</v>
      </c>
      <c r="C41" s="5" t="str">
        <f t="shared" si="0"/>
        <v>KW39</v>
      </c>
      <c r="D41" s="6">
        <v>65241.439999999995</v>
      </c>
    </row>
    <row r="42" spans="2:4">
      <c r="B42" s="4">
        <v>40</v>
      </c>
      <c r="C42" s="5" t="str">
        <f t="shared" si="0"/>
        <v>KW40</v>
      </c>
      <c r="D42" s="6">
        <v>50553.964999999997</v>
      </c>
    </row>
    <row r="43" spans="2:4">
      <c r="B43" s="4">
        <v>41</v>
      </c>
      <c r="C43" s="5" t="str">
        <f t="shared" si="0"/>
        <v>KW41</v>
      </c>
      <c r="D43" s="6">
        <v>55944.074999999997</v>
      </c>
    </row>
    <row r="44" spans="2:4">
      <c r="B44" s="4">
        <v>42</v>
      </c>
      <c r="C44" s="5" t="str">
        <f t="shared" si="0"/>
        <v>KW42</v>
      </c>
      <c r="D44" s="6">
        <v>58216.95</v>
      </c>
    </row>
    <row r="45" spans="2:4">
      <c r="B45" s="4">
        <v>43</v>
      </c>
      <c r="C45" s="5" t="str">
        <f t="shared" si="0"/>
        <v>KW43</v>
      </c>
      <c r="D45" s="6">
        <v>44154.384999999995</v>
      </c>
    </row>
    <row r="46" spans="2:4">
      <c r="B46" s="4">
        <v>44</v>
      </c>
      <c r="C46" s="5" t="str">
        <f t="shared" si="0"/>
        <v>KW44</v>
      </c>
      <c r="D46" s="6">
        <v>45401.07</v>
      </c>
    </row>
    <row r="47" spans="2:4">
      <c r="B47" s="4">
        <v>45</v>
      </c>
      <c r="C47" s="5" t="str">
        <f t="shared" si="0"/>
        <v>KW45</v>
      </c>
      <c r="D47" s="6">
        <v>60001.81</v>
      </c>
    </row>
    <row r="48" spans="2:4">
      <c r="B48" s="4">
        <v>46</v>
      </c>
      <c r="C48" s="5" t="str">
        <f t="shared" si="0"/>
        <v>KW46</v>
      </c>
      <c r="D48" s="6">
        <v>36908.354999999996</v>
      </c>
    </row>
    <row r="49" spans="2:4">
      <c r="B49" s="4">
        <v>47</v>
      </c>
      <c r="C49" s="5" t="str">
        <f t="shared" si="0"/>
        <v>KW47</v>
      </c>
      <c r="D49" s="6">
        <v>46123.164999999994</v>
      </c>
    </row>
    <row r="50" spans="2:4">
      <c r="B50" s="4">
        <v>48</v>
      </c>
      <c r="C50" s="5" t="str">
        <f t="shared" si="0"/>
        <v>KW48</v>
      </c>
      <c r="D50" s="6">
        <v>53798.689999999995</v>
      </c>
    </row>
    <row r="51" spans="2:4">
      <c r="B51" s="4">
        <v>49</v>
      </c>
      <c r="C51" s="5" t="str">
        <f t="shared" si="0"/>
        <v>KW49</v>
      </c>
      <c r="D51" s="6">
        <v>38392.254999999997</v>
      </c>
    </row>
    <row r="52" spans="2:4">
      <c r="B52" s="4">
        <v>50</v>
      </c>
      <c r="C52" s="5" t="str">
        <f t="shared" si="0"/>
        <v>KW50</v>
      </c>
      <c r="D52" s="6">
        <v>52280.304999999993</v>
      </c>
    </row>
    <row r="53" spans="2:4">
      <c r="B53" s="4">
        <v>51</v>
      </c>
      <c r="C53" s="5" t="str">
        <f t="shared" si="0"/>
        <v>KW51</v>
      </c>
      <c r="D53" s="6">
        <v>55644.159999999996</v>
      </c>
    </row>
    <row r="54" spans="2:4">
      <c r="B54" s="4">
        <v>52</v>
      </c>
      <c r="C54" s="5" t="str">
        <f t="shared" si="0"/>
        <v>KW52</v>
      </c>
      <c r="D54" s="6">
        <v>34896.729999999996</v>
      </c>
    </row>
    <row r="55" spans="2:4">
      <c r="B55" s="4">
        <v>53</v>
      </c>
      <c r="C55" s="5" t="str">
        <f t="shared" si="0"/>
        <v>KW53</v>
      </c>
      <c r="D55" s="6">
        <v>44698.829999999994</v>
      </c>
    </row>
    <row r="56" spans="2:4">
      <c r="B56" s="4">
        <v>54</v>
      </c>
      <c r="C56" s="5" t="str">
        <f t="shared" si="0"/>
        <v>KW54</v>
      </c>
      <c r="D56" s="6">
        <v>49621.824999999997</v>
      </c>
    </row>
    <row r="57" spans="2:4">
      <c r="B57" s="4">
        <v>55</v>
      </c>
      <c r="C57" s="5" t="str">
        <f t="shared" si="0"/>
        <v>KW55</v>
      </c>
      <c r="D57" s="6">
        <v>31950.874999999996</v>
      </c>
    </row>
    <row r="58" spans="2:4">
      <c r="B58" s="4">
        <v>56</v>
      </c>
      <c r="C58" s="5" t="str">
        <f t="shared" si="0"/>
        <v>KW56</v>
      </c>
      <c r="D58" s="6">
        <v>42962.039999999994</v>
      </c>
    </row>
    <row r="59" spans="2:4">
      <c r="B59" s="4">
        <v>57</v>
      </c>
      <c r="C59" s="5" t="str">
        <f t="shared" si="0"/>
        <v>KW57</v>
      </c>
      <c r="D59" s="6">
        <v>49209.049999999996</v>
      </c>
    </row>
    <row r="60" spans="2:4">
      <c r="B60" s="4">
        <v>58</v>
      </c>
      <c r="C60" s="5" t="str">
        <f t="shared" si="0"/>
        <v>KW58</v>
      </c>
      <c r="D60" s="6">
        <v>29980.004999999997</v>
      </c>
    </row>
    <row r="61" spans="2:4">
      <c r="B61" s="4">
        <v>59</v>
      </c>
      <c r="C61" s="5" t="str">
        <f t="shared" si="0"/>
        <v>KW59</v>
      </c>
      <c r="D61" s="6">
        <v>42949.5</v>
      </c>
    </row>
    <row r="62" spans="2:4">
      <c r="B62" s="4">
        <v>60</v>
      </c>
      <c r="C62" s="5" t="str">
        <f t="shared" si="0"/>
        <v>KW60</v>
      </c>
      <c r="D62" s="6">
        <v>47494.204999999994</v>
      </c>
    </row>
    <row r="63" spans="2:4">
      <c r="B63" s="4">
        <v>61</v>
      </c>
      <c r="C63" s="5" t="str">
        <f t="shared" si="0"/>
        <v>KW61</v>
      </c>
      <c r="D63" s="6">
        <v>26628.69</v>
      </c>
    </row>
    <row r="64" spans="2:4">
      <c r="B64" s="4">
        <v>62</v>
      </c>
      <c r="C64" s="5" t="str">
        <f t="shared" si="0"/>
        <v>KW62</v>
      </c>
      <c r="D64" s="6">
        <v>31717.839999999997</v>
      </c>
    </row>
    <row r="65" spans="2:4">
      <c r="B65" s="4">
        <v>63</v>
      </c>
      <c r="C65" s="5" t="str">
        <f t="shared" si="0"/>
        <v>KW63</v>
      </c>
      <c r="D65" s="6">
        <v>45687.399999999994</v>
      </c>
    </row>
    <row r="66" spans="2:4">
      <c r="B66" s="4">
        <v>64</v>
      </c>
      <c r="C66" s="5" t="str">
        <f t="shared" si="0"/>
        <v>KW64</v>
      </c>
      <c r="D66" s="6">
        <v>23307.679999999997</v>
      </c>
    </row>
    <row r="67" spans="2:4">
      <c r="B67" s="4">
        <v>65</v>
      </c>
      <c r="C67" s="5" t="str">
        <f t="shared" ref="C67:C102" si="1">"KW"&amp;B67</f>
        <v>KW65</v>
      </c>
      <c r="D67" s="6">
        <v>38068.305</v>
      </c>
    </row>
    <row r="68" spans="2:4">
      <c r="B68" s="4">
        <v>66</v>
      </c>
      <c r="C68" s="5" t="str">
        <f t="shared" si="1"/>
        <v>KW66</v>
      </c>
      <c r="D68" s="6">
        <v>49189.195</v>
      </c>
    </row>
    <row r="69" spans="2:4">
      <c r="B69" s="4">
        <v>67</v>
      </c>
      <c r="C69" s="5" t="str">
        <f t="shared" si="1"/>
        <v>KW67</v>
      </c>
      <c r="D69" s="6">
        <v>25378.87</v>
      </c>
    </row>
    <row r="70" spans="2:4">
      <c r="B70" s="4">
        <v>68</v>
      </c>
      <c r="C70" s="5" t="str">
        <f t="shared" si="1"/>
        <v>KW68</v>
      </c>
      <c r="D70" s="6">
        <v>45342.549999999996</v>
      </c>
    </row>
    <row r="71" spans="2:4">
      <c r="B71" s="4">
        <v>69</v>
      </c>
      <c r="C71" s="5" t="str">
        <f t="shared" si="1"/>
        <v>KW69</v>
      </c>
      <c r="D71" s="6">
        <v>53298.134999999995</v>
      </c>
    </row>
    <row r="72" spans="2:4">
      <c r="B72" s="4">
        <v>70</v>
      </c>
      <c r="C72" s="5" t="str">
        <f t="shared" si="1"/>
        <v>KW70</v>
      </c>
      <c r="D72" s="6">
        <v>26370.574999999997</v>
      </c>
    </row>
    <row r="73" spans="2:4">
      <c r="B73" s="4">
        <v>71</v>
      </c>
      <c r="C73" s="5" t="str">
        <f t="shared" si="1"/>
        <v>KW71</v>
      </c>
      <c r="D73" s="6">
        <v>41566.964999999997</v>
      </c>
    </row>
    <row r="74" spans="2:4">
      <c r="B74" s="4">
        <v>72</v>
      </c>
      <c r="C74" s="5" t="str">
        <f t="shared" si="1"/>
        <v>KW72</v>
      </c>
      <c r="D74" s="6">
        <v>53949.17</v>
      </c>
    </row>
    <row r="75" spans="2:4">
      <c r="B75" s="4">
        <v>73</v>
      </c>
      <c r="C75" s="5" t="str">
        <f t="shared" si="1"/>
        <v>KW73</v>
      </c>
      <c r="D75" s="6">
        <v>27655.924999999999</v>
      </c>
    </row>
    <row r="76" spans="2:4">
      <c r="B76" s="4">
        <v>74</v>
      </c>
      <c r="C76" s="5" t="str">
        <f t="shared" si="1"/>
        <v>KW74</v>
      </c>
      <c r="D76" s="6">
        <v>42756.174999999996</v>
      </c>
    </row>
    <row r="77" spans="2:4">
      <c r="B77" s="4">
        <v>75</v>
      </c>
      <c r="C77" s="5" t="str">
        <f t="shared" si="1"/>
        <v>KW75</v>
      </c>
      <c r="D77" s="6">
        <v>51533.13</v>
      </c>
    </row>
    <row r="78" spans="2:4">
      <c r="B78" s="4">
        <v>76</v>
      </c>
      <c r="C78" s="5" t="str">
        <f t="shared" si="1"/>
        <v>KW76</v>
      </c>
      <c r="D78" s="6">
        <v>36157</v>
      </c>
    </row>
    <row r="79" spans="2:4">
      <c r="B79" s="4">
        <v>77</v>
      </c>
      <c r="C79" s="5" t="str">
        <f t="shared" si="1"/>
        <v>KW77</v>
      </c>
      <c r="D79" s="6">
        <v>40970.269999999997</v>
      </c>
    </row>
    <row r="80" spans="2:4">
      <c r="B80" s="4">
        <v>78</v>
      </c>
      <c r="C80" s="5" t="str">
        <f t="shared" si="1"/>
        <v>KW78</v>
      </c>
      <c r="D80" s="6">
        <v>54865.634999999995</v>
      </c>
    </row>
    <row r="81" spans="2:4">
      <c r="B81" s="4">
        <v>79</v>
      </c>
      <c r="C81" s="5" t="str">
        <f t="shared" si="1"/>
        <v>KW79</v>
      </c>
      <c r="D81" s="6">
        <v>33380.434999999998</v>
      </c>
    </row>
    <row r="82" spans="2:4">
      <c r="B82" s="4">
        <v>80</v>
      </c>
      <c r="C82" s="5" t="str">
        <f t="shared" si="1"/>
        <v>KW80</v>
      </c>
      <c r="D82" s="6">
        <v>46995.74</v>
      </c>
    </row>
    <row r="83" spans="2:4">
      <c r="B83" s="4">
        <v>81</v>
      </c>
      <c r="C83" s="5" t="str">
        <f t="shared" si="1"/>
        <v>KW81</v>
      </c>
      <c r="D83" s="6">
        <v>60814.819999999992</v>
      </c>
    </row>
    <row r="84" spans="2:4">
      <c r="B84" s="4">
        <v>82</v>
      </c>
      <c r="C84" s="5" t="str">
        <f t="shared" si="1"/>
        <v>KW82</v>
      </c>
      <c r="D84" s="6">
        <v>40078.884999999995</v>
      </c>
    </row>
    <row r="85" spans="2:4">
      <c r="B85" s="4">
        <v>83</v>
      </c>
      <c r="C85" s="5" t="str">
        <f t="shared" si="1"/>
        <v>KW83</v>
      </c>
      <c r="D85" s="6">
        <v>44371.744999999995</v>
      </c>
    </row>
    <row r="86" spans="2:4">
      <c r="B86" s="4">
        <v>84</v>
      </c>
      <c r="C86" s="5" t="str">
        <f t="shared" si="1"/>
        <v>KW84</v>
      </c>
      <c r="D86" s="6">
        <v>56425.82</v>
      </c>
    </row>
    <row r="87" spans="2:4">
      <c r="B87" s="4">
        <v>85</v>
      </c>
      <c r="C87" s="5" t="str">
        <f t="shared" si="1"/>
        <v>KW85</v>
      </c>
      <c r="D87" s="6">
        <v>44146.024999999994</v>
      </c>
    </row>
    <row r="88" spans="2:4">
      <c r="B88" s="4">
        <v>86</v>
      </c>
      <c r="C88" s="5" t="str">
        <f t="shared" si="1"/>
        <v>KW86</v>
      </c>
      <c r="D88" s="6">
        <v>50487.084999999999</v>
      </c>
    </row>
    <row r="89" spans="2:4">
      <c r="B89" s="4">
        <v>87</v>
      </c>
      <c r="C89" s="5" t="str">
        <f t="shared" si="1"/>
        <v>KW87</v>
      </c>
      <c r="D89" s="6">
        <v>61941.329999999994</v>
      </c>
    </row>
    <row r="90" spans="2:4">
      <c r="B90" s="4">
        <v>88</v>
      </c>
      <c r="C90" s="5" t="str">
        <f t="shared" si="1"/>
        <v>KW88</v>
      </c>
      <c r="D90" s="6">
        <v>43791.77</v>
      </c>
    </row>
    <row r="91" spans="2:4">
      <c r="B91" s="4">
        <v>89</v>
      </c>
      <c r="C91" s="5" t="str">
        <f t="shared" si="1"/>
        <v>KW89</v>
      </c>
      <c r="D91" s="6">
        <v>52687.854999999996</v>
      </c>
    </row>
    <row r="92" spans="2:4">
      <c r="B92" s="4">
        <v>90</v>
      </c>
      <c r="C92" s="5" t="str">
        <f t="shared" si="1"/>
        <v>KW90</v>
      </c>
      <c r="D92" s="6">
        <v>55604.45</v>
      </c>
    </row>
    <row r="93" spans="2:4">
      <c r="B93" s="4">
        <v>91</v>
      </c>
      <c r="C93" s="5" t="str">
        <f t="shared" si="1"/>
        <v>KW91</v>
      </c>
      <c r="D93" s="6">
        <v>39399.634999999995</v>
      </c>
    </row>
    <row r="94" spans="2:4">
      <c r="B94" s="4">
        <v>92</v>
      </c>
      <c r="C94" s="5" t="str">
        <f t="shared" si="1"/>
        <v>KW92</v>
      </c>
      <c r="D94" s="6">
        <v>50545.604999999996</v>
      </c>
    </row>
    <row r="95" spans="2:4">
      <c r="B95" s="4">
        <v>93</v>
      </c>
      <c r="C95" s="5" t="str">
        <f t="shared" si="1"/>
        <v>KW93</v>
      </c>
      <c r="D95" s="6">
        <v>65093.049999999996</v>
      </c>
    </row>
    <row r="96" spans="2:4">
      <c r="B96" s="4">
        <v>94</v>
      </c>
      <c r="C96" s="5" t="str">
        <f t="shared" si="1"/>
        <v>KW94</v>
      </c>
      <c r="D96" s="6">
        <v>41750.884999999995</v>
      </c>
    </row>
    <row r="97" spans="2:4">
      <c r="B97" s="4">
        <v>95</v>
      </c>
      <c r="C97" s="5" t="str">
        <f t="shared" si="1"/>
        <v>KW95</v>
      </c>
      <c r="D97" s="6">
        <v>52414.064999999995</v>
      </c>
    </row>
    <row r="98" spans="2:4">
      <c r="B98" s="4">
        <v>96</v>
      </c>
      <c r="C98" s="5" t="str">
        <f t="shared" si="1"/>
        <v>KW96</v>
      </c>
      <c r="D98" s="6">
        <v>62724.034999999996</v>
      </c>
    </row>
    <row r="99" spans="2:4">
      <c r="B99" s="4">
        <v>97</v>
      </c>
      <c r="C99" s="5" t="str">
        <f t="shared" si="1"/>
        <v>KW97</v>
      </c>
      <c r="D99" s="6">
        <v>48369.914999999994</v>
      </c>
    </row>
    <row r="100" spans="2:4">
      <c r="B100" s="4">
        <v>98</v>
      </c>
      <c r="C100" s="5" t="str">
        <f t="shared" si="1"/>
        <v>KW98</v>
      </c>
      <c r="D100" s="6">
        <v>61850.414999999994</v>
      </c>
    </row>
    <row r="101" spans="2:4">
      <c r="B101" s="4">
        <v>99</v>
      </c>
      <c r="C101" s="5" t="str">
        <f t="shared" si="1"/>
        <v>KW99</v>
      </c>
      <c r="D101" s="6">
        <v>65241.439999999995</v>
      </c>
    </row>
    <row r="102" spans="2:4">
      <c r="B102" s="4">
        <v>100</v>
      </c>
      <c r="C102" s="5" t="str">
        <f t="shared" si="1"/>
        <v>KW100</v>
      </c>
      <c r="D102" s="6">
        <v>50553.964999999997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6DA99-62B8-4BC9-9AF2-38AB145B4F3D}">
  <dimension ref="B2:L102"/>
  <sheetViews>
    <sheetView zoomScale="115" zoomScaleNormal="115" workbookViewId="0">
      <selection activeCell="I9" sqref="I9"/>
    </sheetView>
  </sheetViews>
  <sheetFormatPr baseColWidth="10" defaultRowHeight="14.4"/>
  <cols>
    <col min="7" max="7" width="20.6640625" customWidth="1"/>
    <col min="11" max="11" width="17.5546875" bestFit="1" customWidth="1"/>
  </cols>
  <sheetData>
    <row r="2" spans="2:12" ht="43.2">
      <c r="B2" s="8" t="s">
        <v>8</v>
      </c>
      <c r="C2" s="8" t="s">
        <v>100</v>
      </c>
      <c r="D2" s="8" t="s">
        <v>6</v>
      </c>
    </row>
    <row r="3" spans="2:12">
      <c r="B3" s="4">
        <v>1</v>
      </c>
      <c r="C3" s="5" t="str">
        <f t="shared" ref="C3:C66" si="0">"KW"&amp;B3</f>
        <v>KW1</v>
      </c>
      <c r="D3" s="6">
        <v>26628.69</v>
      </c>
    </row>
    <row r="4" spans="2:12">
      <c r="B4" s="4">
        <v>2</v>
      </c>
      <c r="C4" s="5" t="str">
        <f t="shared" si="0"/>
        <v>KW2</v>
      </c>
      <c r="D4" s="6">
        <v>31717.839999999997</v>
      </c>
      <c r="F4" t="s">
        <v>101</v>
      </c>
      <c r="G4">
        <v>0.02</v>
      </c>
      <c r="I4" t="s">
        <v>102</v>
      </c>
      <c r="J4" t="s">
        <v>103</v>
      </c>
      <c r="K4" t="s">
        <v>105</v>
      </c>
      <c r="L4" t="s">
        <v>108</v>
      </c>
    </row>
    <row r="5" spans="2:12">
      <c r="B5" s="4">
        <v>3</v>
      </c>
      <c r="C5" s="5" t="str">
        <f t="shared" si="0"/>
        <v>KW3</v>
      </c>
      <c r="D5" s="6">
        <v>45687.399999999994</v>
      </c>
      <c r="J5" t="s">
        <v>104</v>
      </c>
      <c r="K5" t="s">
        <v>106</v>
      </c>
      <c r="L5" t="s">
        <v>107</v>
      </c>
    </row>
    <row r="6" spans="2:12">
      <c r="B6" s="4">
        <v>4</v>
      </c>
      <c r="C6" s="5" t="str">
        <f t="shared" si="0"/>
        <v>KW4</v>
      </c>
      <c r="D6" s="6">
        <v>23307.679999999997</v>
      </c>
      <c r="F6" t="s">
        <v>98</v>
      </c>
      <c r="G6" s="47">
        <v>41000</v>
      </c>
    </row>
    <row r="7" spans="2:12">
      <c r="B7" s="4">
        <v>5</v>
      </c>
      <c r="C7" s="5" t="str">
        <f t="shared" si="0"/>
        <v>KW5</v>
      </c>
      <c r="D7" s="6">
        <v>38068.305</v>
      </c>
      <c r="F7" t="s">
        <v>99</v>
      </c>
      <c r="G7" s="47">
        <f>AVERAGE(D3:D102)</f>
        <v>46068.532399999996</v>
      </c>
      <c r="I7" t="s">
        <v>109</v>
      </c>
      <c r="J7" t="s">
        <v>111</v>
      </c>
    </row>
    <row r="8" spans="2:12">
      <c r="B8" s="4">
        <v>6</v>
      </c>
      <c r="C8" s="5" t="str">
        <f t="shared" si="0"/>
        <v>KW6</v>
      </c>
      <c r="D8" s="6">
        <v>49189.195</v>
      </c>
      <c r="F8" t="s">
        <v>29</v>
      </c>
      <c r="G8">
        <f>COUNTA(B3:B102)</f>
        <v>100</v>
      </c>
      <c r="I8" t="s">
        <v>110</v>
      </c>
      <c r="J8" t="s">
        <v>112</v>
      </c>
    </row>
    <row r="9" spans="2:12">
      <c r="B9" s="4">
        <v>7</v>
      </c>
      <c r="C9" s="5" t="str">
        <f t="shared" si="0"/>
        <v>KW7</v>
      </c>
      <c r="D9" s="6">
        <v>25378.87</v>
      </c>
      <c r="F9" t="s">
        <v>113</v>
      </c>
      <c r="G9" s="44">
        <f>_xlfn.STDEV.S(D3:D102)</f>
        <v>10783.69627239466</v>
      </c>
    </row>
    <row r="10" spans="2:12">
      <c r="B10" s="4">
        <v>8</v>
      </c>
      <c r="C10" s="5" t="str">
        <f t="shared" si="0"/>
        <v>KW8</v>
      </c>
      <c r="D10" s="6">
        <v>45342.549999999996</v>
      </c>
      <c r="F10" t="s">
        <v>114</v>
      </c>
      <c r="G10" s="12">
        <f>G9/SQRT(G8)</f>
        <v>1078.3696272394659</v>
      </c>
    </row>
    <row r="11" spans="2:12">
      <c r="B11" s="4">
        <v>9</v>
      </c>
      <c r="C11" s="5" t="str">
        <f t="shared" si="0"/>
        <v>KW9</v>
      </c>
      <c r="D11" s="6">
        <v>53298.134999999995</v>
      </c>
    </row>
    <row r="12" spans="2:12">
      <c r="B12" s="4">
        <v>10</v>
      </c>
      <c r="C12" s="5" t="str">
        <f t="shared" si="0"/>
        <v>KW10</v>
      </c>
      <c r="D12" s="6">
        <v>26370.574999999997</v>
      </c>
      <c r="F12" t="s">
        <v>115</v>
      </c>
      <c r="G12" s="43">
        <f>(G7-G6)/G10</f>
        <v>4.7001809694649932</v>
      </c>
    </row>
    <row r="13" spans="2:12">
      <c r="B13" s="4">
        <v>11</v>
      </c>
      <c r="C13" s="5" t="str">
        <f t="shared" si="0"/>
        <v>KW11</v>
      </c>
      <c r="D13" s="6">
        <v>41566.964999999997</v>
      </c>
    </row>
    <row r="14" spans="2:12">
      <c r="B14" s="4">
        <v>12</v>
      </c>
      <c r="C14" s="5" t="str">
        <f t="shared" si="0"/>
        <v>KW12</v>
      </c>
      <c r="D14" s="6">
        <v>53949.17</v>
      </c>
      <c r="F14" t="s">
        <v>116</v>
      </c>
      <c r="G14" s="43">
        <f>_xlfn.NORM.S.INV(1-G4)</f>
        <v>2.0537489106318221</v>
      </c>
    </row>
    <row r="15" spans="2:12">
      <c r="B15" s="4">
        <v>13</v>
      </c>
      <c r="C15" s="5" t="str">
        <f t="shared" si="0"/>
        <v>KW13</v>
      </c>
      <c r="D15" s="6">
        <v>27655.924999999999</v>
      </c>
    </row>
    <row r="16" spans="2:12">
      <c r="B16" s="4">
        <v>14</v>
      </c>
      <c r="C16" s="5" t="str">
        <f t="shared" si="0"/>
        <v>KW14</v>
      </c>
      <c r="D16" s="6">
        <v>42756.174999999996</v>
      </c>
    </row>
    <row r="17" spans="2:9">
      <c r="B17" s="4">
        <v>15</v>
      </c>
      <c r="C17" s="5" t="str">
        <f t="shared" si="0"/>
        <v>KW15</v>
      </c>
      <c r="D17" s="6">
        <v>51533.13</v>
      </c>
      <c r="G17" t="s">
        <v>119</v>
      </c>
    </row>
    <row r="18" spans="2:9">
      <c r="B18" s="4">
        <v>16</v>
      </c>
      <c r="C18" s="5" t="str">
        <f t="shared" si="0"/>
        <v>KW16</v>
      </c>
      <c r="D18" s="6">
        <v>36157</v>
      </c>
    </row>
    <row r="19" spans="2:9">
      <c r="B19" s="4">
        <v>17</v>
      </c>
      <c r="C19" s="5" t="str">
        <f t="shared" si="0"/>
        <v>KW17</v>
      </c>
      <c r="D19" s="6">
        <v>40970.269999999997</v>
      </c>
      <c r="G19" t="s">
        <v>120</v>
      </c>
      <c r="H19" t="s">
        <v>116</v>
      </c>
    </row>
    <row r="20" spans="2:9">
      <c r="B20" s="4">
        <v>18</v>
      </c>
      <c r="C20" s="5" t="str">
        <f t="shared" si="0"/>
        <v>KW18</v>
      </c>
      <c r="D20" s="6">
        <v>54865.634999999995</v>
      </c>
      <c r="G20" t="s">
        <v>121</v>
      </c>
      <c r="H20">
        <v>2.0499999999999998</v>
      </c>
    </row>
    <row r="21" spans="2:9">
      <c r="B21" s="4">
        <v>19</v>
      </c>
      <c r="C21" s="5" t="str">
        <f t="shared" si="0"/>
        <v>KW19</v>
      </c>
      <c r="D21" s="6">
        <v>33380.434999999998</v>
      </c>
    </row>
    <row r="22" spans="2:9">
      <c r="B22" s="4">
        <v>20</v>
      </c>
      <c r="C22" s="5" t="str">
        <f t="shared" si="0"/>
        <v>KW20</v>
      </c>
      <c r="D22" s="6">
        <v>46995.74</v>
      </c>
      <c r="G22" t="s">
        <v>122</v>
      </c>
      <c r="H22">
        <v>2.0499999999999998</v>
      </c>
    </row>
    <row r="23" spans="2:9">
      <c r="B23" s="4">
        <v>21</v>
      </c>
      <c r="C23" s="5" t="str">
        <f t="shared" si="0"/>
        <v>KW21</v>
      </c>
      <c r="D23" s="6">
        <v>60814.819999999992</v>
      </c>
      <c r="G23" t="s">
        <v>123</v>
      </c>
      <c r="H23">
        <f>H22*1078</f>
        <v>2209.8999999999996</v>
      </c>
      <c r="I23" s="48" t="s">
        <v>124</v>
      </c>
    </row>
    <row r="24" spans="2:9">
      <c r="B24" s="4">
        <v>22</v>
      </c>
      <c r="C24" s="5" t="str">
        <f t="shared" si="0"/>
        <v>KW22</v>
      </c>
      <c r="D24" s="6">
        <v>40078.884999999995</v>
      </c>
      <c r="F24" s="49" t="s">
        <v>125</v>
      </c>
      <c r="G24" s="50">
        <f>+G6+H23</f>
        <v>43209.9</v>
      </c>
    </row>
    <row r="25" spans="2:9">
      <c r="B25" s="4">
        <v>23</v>
      </c>
      <c r="C25" s="5" t="str">
        <f t="shared" si="0"/>
        <v>KW23</v>
      </c>
      <c r="D25" s="6">
        <v>44371.744999999995</v>
      </c>
      <c r="F25" s="49" t="s">
        <v>126</v>
      </c>
    </row>
    <row r="26" spans="2:9">
      <c r="B26" s="4">
        <v>24</v>
      </c>
      <c r="C26" s="5" t="str">
        <f t="shared" si="0"/>
        <v>KW24</v>
      </c>
      <c r="D26" s="6">
        <v>56425.82</v>
      </c>
      <c r="G26" t="s">
        <v>127</v>
      </c>
    </row>
    <row r="27" spans="2:9">
      <c r="B27" s="4">
        <v>25</v>
      </c>
      <c r="C27" s="5" t="str">
        <f t="shared" si="0"/>
        <v>KW25</v>
      </c>
      <c r="D27" s="6">
        <v>44146.024999999994</v>
      </c>
    </row>
    <row r="28" spans="2:9">
      <c r="B28" s="4">
        <v>26</v>
      </c>
      <c r="C28" s="5" t="str">
        <f t="shared" si="0"/>
        <v>KW26</v>
      </c>
      <c r="D28" s="6">
        <v>50487.084999999999</v>
      </c>
      <c r="F28" t="s">
        <v>129</v>
      </c>
      <c r="G28" s="51" t="s">
        <v>128</v>
      </c>
      <c r="H28" s="52">
        <f>(G24-G6)/G10</f>
        <v>2.0492973319891776</v>
      </c>
    </row>
    <row r="29" spans="2:9">
      <c r="B29" s="4">
        <v>27</v>
      </c>
      <c r="C29" s="5" t="str">
        <f t="shared" si="0"/>
        <v>KW27</v>
      </c>
      <c r="D29" s="6">
        <v>61941.329999999994</v>
      </c>
      <c r="G29" s="51" t="s">
        <v>116</v>
      </c>
      <c r="H29" s="52">
        <v>2.0537489106318221</v>
      </c>
    </row>
    <row r="30" spans="2:9">
      <c r="B30" s="4">
        <v>28</v>
      </c>
      <c r="C30" s="5" t="str">
        <f t="shared" si="0"/>
        <v>KW28</v>
      </c>
      <c r="D30" s="6">
        <v>43791.77</v>
      </c>
    </row>
    <row r="31" spans="2:9">
      <c r="B31" s="4">
        <v>29</v>
      </c>
      <c r="C31" s="5" t="str">
        <f t="shared" si="0"/>
        <v>KW29</v>
      </c>
      <c r="D31" s="6">
        <v>52687.854999999996</v>
      </c>
    </row>
    <row r="32" spans="2:9">
      <c r="B32" s="4">
        <v>30</v>
      </c>
      <c r="C32" s="5" t="str">
        <f t="shared" si="0"/>
        <v>KW30</v>
      </c>
      <c r="D32" s="6">
        <v>55604.45</v>
      </c>
    </row>
    <row r="33" spans="2:4">
      <c r="B33" s="4">
        <v>31</v>
      </c>
      <c r="C33" s="5" t="str">
        <f t="shared" si="0"/>
        <v>KW31</v>
      </c>
      <c r="D33" s="6">
        <v>39399.634999999995</v>
      </c>
    </row>
    <row r="34" spans="2:4">
      <c r="B34" s="4">
        <v>32</v>
      </c>
      <c r="C34" s="5" t="str">
        <f t="shared" si="0"/>
        <v>KW32</v>
      </c>
      <c r="D34" s="6">
        <v>50545.604999999996</v>
      </c>
    </row>
    <row r="35" spans="2:4">
      <c r="B35" s="4">
        <v>33</v>
      </c>
      <c r="C35" s="5" t="str">
        <f t="shared" si="0"/>
        <v>KW33</v>
      </c>
      <c r="D35" s="6">
        <v>65093.049999999996</v>
      </c>
    </row>
    <row r="36" spans="2:4">
      <c r="B36" s="4">
        <v>34</v>
      </c>
      <c r="C36" s="5" t="str">
        <f t="shared" si="0"/>
        <v>KW34</v>
      </c>
      <c r="D36" s="6">
        <v>41750.884999999995</v>
      </c>
    </row>
    <row r="37" spans="2:4">
      <c r="B37" s="4">
        <v>35</v>
      </c>
      <c r="C37" s="5" t="str">
        <f t="shared" si="0"/>
        <v>KW35</v>
      </c>
      <c r="D37" s="6">
        <v>52414.064999999995</v>
      </c>
    </row>
    <row r="38" spans="2:4">
      <c r="B38" s="4">
        <v>36</v>
      </c>
      <c r="C38" s="5" t="str">
        <f t="shared" si="0"/>
        <v>KW36</v>
      </c>
      <c r="D38" s="6">
        <v>62724.034999999996</v>
      </c>
    </row>
    <row r="39" spans="2:4">
      <c r="B39" s="4">
        <v>37</v>
      </c>
      <c r="C39" s="5" t="str">
        <f t="shared" si="0"/>
        <v>KW37</v>
      </c>
      <c r="D39" s="6">
        <v>48369.914999999994</v>
      </c>
    </row>
    <row r="40" spans="2:4">
      <c r="B40" s="4">
        <v>38</v>
      </c>
      <c r="C40" s="5" t="str">
        <f t="shared" si="0"/>
        <v>KW38</v>
      </c>
      <c r="D40" s="6">
        <v>61850.414999999994</v>
      </c>
    </row>
    <row r="41" spans="2:4">
      <c r="B41" s="4">
        <v>39</v>
      </c>
      <c r="C41" s="5" t="str">
        <f t="shared" si="0"/>
        <v>KW39</v>
      </c>
      <c r="D41" s="6">
        <v>65241.439999999995</v>
      </c>
    </row>
    <row r="42" spans="2:4">
      <c r="B42" s="4">
        <v>40</v>
      </c>
      <c r="C42" s="5" t="str">
        <f t="shared" si="0"/>
        <v>KW40</v>
      </c>
      <c r="D42" s="6">
        <v>50553.964999999997</v>
      </c>
    </row>
    <row r="43" spans="2:4">
      <c r="B43" s="4">
        <v>41</v>
      </c>
      <c r="C43" s="5" t="str">
        <f t="shared" si="0"/>
        <v>KW41</v>
      </c>
      <c r="D43" s="6">
        <v>55944.074999999997</v>
      </c>
    </row>
    <row r="44" spans="2:4">
      <c r="B44" s="4">
        <v>42</v>
      </c>
      <c r="C44" s="5" t="str">
        <f t="shared" si="0"/>
        <v>KW42</v>
      </c>
      <c r="D44" s="6">
        <v>58216.95</v>
      </c>
    </row>
    <row r="45" spans="2:4">
      <c r="B45" s="4">
        <v>43</v>
      </c>
      <c r="C45" s="5" t="str">
        <f t="shared" si="0"/>
        <v>KW43</v>
      </c>
      <c r="D45" s="6">
        <v>44154.384999999995</v>
      </c>
    </row>
    <row r="46" spans="2:4">
      <c r="B46" s="4">
        <v>44</v>
      </c>
      <c r="C46" s="5" t="str">
        <f t="shared" si="0"/>
        <v>KW44</v>
      </c>
      <c r="D46" s="6">
        <v>45401.07</v>
      </c>
    </row>
    <row r="47" spans="2:4">
      <c r="B47" s="4">
        <v>45</v>
      </c>
      <c r="C47" s="5" t="str">
        <f t="shared" si="0"/>
        <v>KW45</v>
      </c>
      <c r="D47" s="6">
        <v>60001.81</v>
      </c>
    </row>
    <row r="48" spans="2:4">
      <c r="B48" s="4">
        <v>46</v>
      </c>
      <c r="C48" s="5" t="str">
        <f t="shared" si="0"/>
        <v>KW46</v>
      </c>
      <c r="D48" s="6">
        <v>36908.354999999996</v>
      </c>
    </row>
    <row r="49" spans="2:4">
      <c r="B49" s="4">
        <v>47</v>
      </c>
      <c r="C49" s="5" t="str">
        <f t="shared" si="0"/>
        <v>KW47</v>
      </c>
      <c r="D49" s="6">
        <v>46123.164999999994</v>
      </c>
    </row>
    <row r="50" spans="2:4">
      <c r="B50" s="4">
        <v>48</v>
      </c>
      <c r="C50" s="5" t="str">
        <f t="shared" si="0"/>
        <v>KW48</v>
      </c>
      <c r="D50" s="6">
        <v>53798.689999999995</v>
      </c>
    </row>
    <row r="51" spans="2:4">
      <c r="B51" s="4">
        <v>49</v>
      </c>
      <c r="C51" s="5" t="str">
        <f t="shared" si="0"/>
        <v>KW49</v>
      </c>
      <c r="D51" s="6">
        <v>38392.254999999997</v>
      </c>
    </row>
    <row r="52" spans="2:4">
      <c r="B52" s="4">
        <v>50</v>
      </c>
      <c r="C52" s="5" t="str">
        <f t="shared" si="0"/>
        <v>KW50</v>
      </c>
      <c r="D52" s="6">
        <v>52280.304999999993</v>
      </c>
    </row>
    <row r="53" spans="2:4">
      <c r="B53" s="4">
        <v>51</v>
      </c>
      <c r="C53" s="5" t="str">
        <f t="shared" si="0"/>
        <v>KW51</v>
      </c>
      <c r="D53" s="6">
        <v>55644.159999999996</v>
      </c>
    </row>
    <row r="54" spans="2:4">
      <c r="B54" s="4">
        <v>52</v>
      </c>
      <c r="C54" s="5" t="str">
        <f t="shared" si="0"/>
        <v>KW52</v>
      </c>
      <c r="D54" s="6">
        <v>34896.729999999996</v>
      </c>
    </row>
    <row r="55" spans="2:4">
      <c r="B55" s="4">
        <v>53</v>
      </c>
      <c r="C55" s="5" t="str">
        <f t="shared" si="0"/>
        <v>KW53</v>
      </c>
      <c r="D55" s="6">
        <v>44698.829999999994</v>
      </c>
    </row>
    <row r="56" spans="2:4">
      <c r="B56" s="4">
        <v>54</v>
      </c>
      <c r="C56" s="5" t="str">
        <f t="shared" si="0"/>
        <v>KW54</v>
      </c>
      <c r="D56" s="6">
        <v>49621.824999999997</v>
      </c>
    </row>
    <row r="57" spans="2:4">
      <c r="B57" s="4">
        <v>55</v>
      </c>
      <c r="C57" s="5" t="str">
        <f t="shared" si="0"/>
        <v>KW55</v>
      </c>
      <c r="D57" s="6">
        <v>31950.874999999996</v>
      </c>
    </row>
    <row r="58" spans="2:4">
      <c r="B58" s="4">
        <v>56</v>
      </c>
      <c r="C58" s="5" t="str">
        <f t="shared" si="0"/>
        <v>KW56</v>
      </c>
      <c r="D58" s="6">
        <v>42962.039999999994</v>
      </c>
    </row>
    <row r="59" spans="2:4">
      <c r="B59" s="4">
        <v>57</v>
      </c>
      <c r="C59" s="5" t="str">
        <f t="shared" si="0"/>
        <v>KW57</v>
      </c>
      <c r="D59" s="6">
        <v>49209.049999999996</v>
      </c>
    </row>
    <row r="60" spans="2:4">
      <c r="B60" s="4">
        <v>58</v>
      </c>
      <c r="C60" s="5" t="str">
        <f t="shared" si="0"/>
        <v>KW58</v>
      </c>
      <c r="D60" s="6">
        <v>29980.004999999997</v>
      </c>
    </row>
    <row r="61" spans="2:4">
      <c r="B61" s="4">
        <v>59</v>
      </c>
      <c r="C61" s="5" t="str">
        <f t="shared" si="0"/>
        <v>KW59</v>
      </c>
      <c r="D61" s="6">
        <v>42949.5</v>
      </c>
    </row>
    <row r="62" spans="2:4">
      <c r="B62" s="4">
        <v>60</v>
      </c>
      <c r="C62" s="5" t="str">
        <f t="shared" si="0"/>
        <v>KW60</v>
      </c>
      <c r="D62" s="6">
        <v>47494.204999999994</v>
      </c>
    </row>
    <row r="63" spans="2:4">
      <c r="B63" s="4">
        <v>61</v>
      </c>
      <c r="C63" s="5" t="str">
        <f t="shared" si="0"/>
        <v>KW61</v>
      </c>
      <c r="D63" s="6">
        <v>26628.69</v>
      </c>
    </row>
    <row r="64" spans="2:4">
      <c r="B64" s="4">
        <v>62</v>
      </c>
      <c r="C64" s="5" t="str">
        <f t="shared" si="0"/>
        <v>KW62</v>
      </c>
      <c r="D64" s="6">
        <v>31717.839999999997</v>
      </c>
    </row>
    <row r="65" spans="2:4">
      <c r="B65" s="4">
        <v>63</v>
      </c>
      <c r="C65" s="5" t="str">
        <f t="shared" si="0"/>
        <v>KW63</v>
      </c>
      <c r="D65" s="6">
        <v>45687.399999999994</v>
      </c>
    </row>
    <row r="66" spans="2:4">
      <c r="B66" s="4">
        <v>64</v>
      </c>
      <c r="C66" s="5" t="str">
        <f t="shared" si="0"/>
        <v>KW64</v>
      </c>
      <c r="D66" s="6">
        <v>23307.679999999997</v>
      </c>
    </row>
    <row r="67" spans="2:4">
      <c r="B67" s="4">
        <v>65</v>
      </c>
      <c r="C67" s="5" t="str">
        <f t="shared" ref="C67:C102" si="1">"KW"&amp;B67</f>
        <v>KW65</v>
      </c>
      <c r="D67" s="6">
        <v>38068.305</v>
      </c>
    </row>
    <row r="68" spans="2:4">
      <c r="B68" s="4">
        <v>66</v>
      </c>
      <c r="C68" s="5" t="str">
        <f t="shared" si="1"/>
        <v>KW66</v>
      </c>
      <c r="D68" s="6">
        <v>49189.195</v>
      </c>
    </row>
    <row r="69" spans="2:4">
      <c r="B69" s="4">
        <v>67</v>
      </c>
      <c r="C69" s="5" t="str">
        <f t="shared" si="1"/>
        <v>KW67</v>
      </c>
      <c r="D69" s="6">
        <v>25378.87</v>
      </c>
    </row>
    <row r="70" spans="2:4">
      <c r="B70" s="4">
        <v>68</v>
      </c>
      <c r="C70" s="5" t="str">
        <f t="shared" si="1"/>
        <v>KW68</v>
      </c>
      <c r="D70" s="6">
        <v>45342.549999999996</v>
      </c>
    </row>
    <row r="71" spans="2:4">
      <c r="B71" s="4">
        <v>69</v>
      </c>
      <c r="C71" s="5" t="str">
        <f t="shared" si="1"/>
        <v>KW69</v>
      </c>
      <c r="D71" s="6">
        <v>53298.134999999995</v>
      </c>
    </row>
    <row r="72" spans="2:4">
      <c r="B72" s="4">
        <v>70</v>
      </c>
      <c r="C72" s="5" t="str">
        <f t="shared" si="1"/>
        <v>KW70</v>
      </c>
      <c r="D72" s="6">
        <v>26370.574999999997</v>
      </c>
    </row>
    <row r="73" spans="2:4">
      <c r="B73" s="4">
        <v>71</v>
      </c>
      <c r="C73" s="5" t="str">
        <f t="shared" si="1"/>
        <v>KW71</v>
      </c>
      <c r="D73" s="6">
        <v>41566.964999999997</v>
      </c>
    </row>
    <row r="74" spans="2:4">
      <c r="B74" s="4">
        <v>72</v>
      </c>
      <c r="C74" s="5" t="str">
        <f t="shared" si="1"/>
        <v>KW72</v>
      </c>
      <c r="D74" s="6">
        <v>53949.17</v>
      </c>
    </row>
    <row r="75" spans="2:4">
      <c r="B75" s="4">
        <v>73</v>
      </c>
      <c r="C75" s="5" t="str">
        <f t="shared" si="1"/>
        <v>KW73</v>
      </c>
      <c r="D75" s="6">
        <v>27655.924999999999</v>
      </c>
    </row>
    <row r="76" spans="2:4">
      <c r="B76" s="4">
        <v>74</v>
      </c>
      <c r="C76" s="5" t="str">
        <f t="shared" si="1"/>
        <v>KW74</v>
      </c>
      <c r="D76" s="6">
        <v>42756.174999999996</v>
      </c>
    </row>
    <row r="77" spans="2:4">
      <c r="B77" s="4">
        <v>75</v>
      </c>
      <c r="C77" s="5" t="str">
        <f t="shared" si="1"/>
        <v>KW75</v>
      </c>
      <c r="D77" s="6">
        <v>51533.13</v>
      </c>
    </row>
    <row r="78" spans="2:4">
      <c r="B78" s="4">
        <v>76</v>
      </c>
      <c r="C78" s="5" t="str">
        <f t="shared" si="1"/>
        <v>KW76</v>
      </c>
      <c r="D78" s="6">
        <v>36157</v>
      </c>
    </row>
    <row r="79" spans="2:4">
      <c r="B79" s="4">
        <v>77</v>
      </c>
      <c r="C79" s="5" t="str">
        <f t="shared" si="1"/>
        <v>KW77</v>
      </c>
      <c r="D79" s="6">
        <v>40970.269999999997</v>
      </c>
    </row>
    <row r="80" spans="2:4">
      <c r="B80" s="4">
        <v>78</v>
      </c>
      <c r="C80" s="5" t="str">
        <f t="shared" si="1"/>
        <v>KW78</v>
      </c>
      <c r="D80" s="6">
        <v>54865.634999999995</v>
      </c>
    </row>
    <row r="81" spans="2:4">
      <c r="B81" s="4">
        <v>79</v>
      </c>
      <c r="C81" s="5" t="str">
        <f t="shared" si="1"/>
        <v>KW79</v>
      </c>
      <c r="D81" s="6">
        <v>33380.434999999998</v>
      </c>
    </row>
    <row r="82" spans="2:4">
      <c r="B82" s="4">
        <v>80</v>
      </c>
      <c r="C82" s="5" t="str">
        <f t="shared" si="1"/>
        <v>KW80</v>
      </c>
      <c r="D82" s="6">
        <v>46995.74</v>
      </c>
    </row>
    <row r="83" spans="2:4">
      <c r="B83" s="4">
        <v>81</v>
      </c>
      <c r="C83" s="5" t="str">
        <f t="shared" si="1"/>
        <v>KW81</v>
      </c>
      <c r="D83" s="6">
        <v>60814.819999999992</v>
      </c>
    </row>
    <row r="84" spans="2:4">
      <c r="B84" s="4">
        <v>82</v>
      </c>
      <c r="C84" s="5" t="str">
        <f t="shared" si="1"/>
        <v>KW82</v>
      </c>
      <c r="D84" s="6">
        <v>40078.884999999995</v>
      </c>
    </row>
    <row r="85" spans="2:4">
      <c r="B85" s="4">
        <v>83</v>
      </c>
      <c r="C85" s="5" t="str">
        <f t="shared" si="1"/>
        <v>KW83</v>
      </c>
      <c r="D85" s="6">
        <v>44371.744999999995</v>
      </c>
    </row>
    <row r="86" spans="2:4">
      <c r="B86" s="4">
        <v>84</v>
      </c>
      <c r="C86" s="5" t="str">
        <f t="shared" si="1"/>
        <v>KW84</v>
      </c>
      <c r="D86" s="6">
        <v>56425.82</v>
      </c>
    </row>
    <row r="87" spans="2:4">
      <c r="B87" s="4">
        <v>85</v>
      </c>
      <c r="C87" s="5" t="str">
        <f t="shared" si="1"/>
        <v>KW85</v>
      </c>
      <c r="D87" s="6">
        <v>44146.024999999994</v>
      </c>
    </row>
    <row r="88" spans="2:4">
      <c r="B88" s="4">
        <v>86</v>
      </c>
      <c r="C88" s="5" t="str">
        <f t="shared" si="1"/>
        <v>KW86</v>
      </c>
      <c r="D88" s="6">
        <v>50487.084999999999</v>
      </c>
    </row>
    <row r="89" spans="2:4">
      <c r="B89" s="4">
        <v>87</v>
      </c>
      <c r="C89" s="5" t="str">
        <f t="shared" si="1"/>
        <v>KW87</v>
      </c>
      <c r="D89" s="6">
        <v>61941.329999999994</v>
      </c>
    </row>
    <row r="90" spans="2:4">
      <c r="B90" s="4">
        <v>88</v>
      </c>
      <c r="C90" s="5" t="str">
        <f t="shared" si="1"/>
        <v>KW88</v>
      </c>
      <c r="D90" s="6">
        <v>43791.77</v>
      </c>
    </row>
    <row r="91" spans="2:4">
      <c r="B91" s="4">
        <v>89</v>
      </c>
      <c r="C91" s="5" t="str">
        <f t="shared" si="1"/>
        <v>KW89</v>
      </c>
      <c r="D91" s="6">
        <v>52687.854999999996</v>
      </c>
    </row>
    <row r="92" spans="2:4">
      <c r="B92" s="4">
        <v>90</v>
      </c>
      <c r="C92" s="5" t="str">
        <f t="shared" si="1"/>
        <v>KW90</v>
      </c>
      <c r="D92" s="6">
        <v>55604.45</v>
      </c>
    </row>
    <row r="93" spans="2:4">
      <c r="B93" s="4">
        <v>91</v>
      </c>
      <c r="C93" s="5" t="str">
        <f t="shared" si="1"/>
        <v>KW91</v>
      </c>
      <c r="D93" s="6">
        <v>39399.634999999995</v>
      </c>
    </row>
    <row r="94" spans="2:4">
      <c r="B94" s="4">
        <v>92</v>
      </c>
      <c r="C94" s="5" t="str">
        <f t="shared" si="1"/>
        <v>KW92</v>
      </c>
      <c r="D94" s="6">
        <v>50545.604999999996</v>
      </c>
    </row>
    <row r="95" spans="2:4">
      <c r="B95" s="4">
        <v>93</v>
      </c>
      <c r="C95" s="5" t="str">
        <f t="shared" si="1"/>
        <v>KW93</v>
      </c>
      <c r="D95" s="6">
        <v>65093.049999999996</v>
      </c>
    </row>
    <row r="96" spans="2:4">
      <c r="B96" s="4">
        <v>94</v>
      </c>
      <c r="C96" s="5" t="str">
        <f t="shared" si="1"/>
        <v>KW94</v>
      </c>
      <c r="D96" s="6">
        <v>41750.884999999995</v>
      </c>
    </row>
    <row r="97" spans="2:4">
      <c r="B97" s="4">
        <v>95</v>
      </c>
      <c r="C97" s="5" t="str">
        <f t="shared" si="1"/>
        <v>KW95</v>
      </c>
      <c r="D97" s="6">
        <v>52414.064999999995</v>
      </c>
    </row>
    <row r="98" spans="2:4">
      <c r="B98" s="4">
        <v>96</v>
      </c>
      <c r="C98" s="5" t="str">
        <f t="shared" si="1"/>
        <v>KW96</v>
      </c>
      <c r="D98" s="6">
        <v>62724.034999999996</v>
      </c>
    </row>
    <row r="99" spans="2:4">
      <c r="B99" s="4">
        <v>97</v>
      </c>
      <c r="C99" s="5" t="str">
        <f t="shared" si="1"/>
        <v>KW97</v>
      </c>
      <c r="D99" s="6">
        <v>48369.914999999994</v>
      </c>
    </row>
    <row r="100" spans="2:4">
      <c r="B100" s="4">
        <v>98</v>
      </c>
      <c r="C100" s="5" t="str">
        <f t="shared" si="1"/>
        <v>KW98</v>
      </c>
      <c r="D100" s="6">
        <v>61850.414999999994</v>
      </c>
    </row>
    <row r="101" spans="2:4">
      <c r="B101" s="4">
        <v>99</v>
      </c>
      <c r="C101" s="5" t="str">
        <f t="shared" si="1"/>
        <v>KW99</v>
      </c>
      <c r="D101" s="6">
        <v>65241.439999999995</v>
      </c>
    </row>
    <row r="102" spans="2:4">
      <c r="B102" s="4">
        <v>100</v>
      </c>
      <c r="C102" s="5" t="str">
        <f t="shared" si="1"/>
        <v>KW100</v>
      </c>
      <c r="D102" s="6">
        <v>50553.964999999997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CE968-2A7D-4292-A4CA-EFE4373E2C0C}">
  <dimension ref="B2:F35"/>
  <sheetViews>
    <sheetView workbookViewId="0">
      <selection activeCell="I18" sqref="I18"/>
    </sheetView>
  </sheetViews>
  <sheetFormatPr baseColWidth="10" defaultRowHeight="14.4"/>
  <cols>
    <col min="3" max="3" width="13.6640625" customWidth="1"/>
    <col min="5" max="5" width="25.109375" bestFit="1" customWidth="1"/>
    <col min="6" max="6" width="11.77734375" bestFit="1" customWidth="1"/>
  </cols>
  <sheetData>
    <row r="2" spans="2:6" ht="43.2">
      <c r="B2" s="8" t="s">
        <v>6</v>
      </c>
      <c r="C2" s="8" t="s">
        <v>5</v>
      </c>
    </row>
    <row r="3" spans="2:6">
      <c r="B3" s="6">
        <v>45687.399999999994</v>
      </c>
      <c r="C3" s="5" t="s">
        <v>1</v>
      </c>
    </row>
    <row r="4" spans="2:6">
      <c r="B4" s="6">
        <v>49189.195</v>
      </c>
      <c r="C4" s="5" t="s">
        <v>1</v>
      </c>
      <c r="E4" s="4" t="s">
        <v>29</v>
      </c>
      <c r="F4" s="4">
        <f>COUNTA(B3:B35)</f>
        <v>33</v>
      </c>
    </row>
    <row r="5" spans="2:6">
      <c r="B5" s="6">
        <v>53298.134999999995</v>
      </c>
      <c r="C5" s="5" t="s">
        <v>1</v>
      </c>
      <c r="E5" s="4" t="s">
        <v>130</v>
      </c>
      <c r="F5" s="4">
        <v>0.93</v>
      </c>
    </row>
    <row r="6" spans="2:6">
      <c r="B6" s="6">
        <v>53949.17</v>
      </c>
      <c r="C6" s="5" t="s">
        <v>1</v>
      </c>
      <c r="E6" s="4" t="s">
        <v>101</v>
      </c>
      <c r="F6" s="4">
        <f>1-F5</f>
        <v>6.9999999999999951E-2</v>
      </c>
    </row>
    <row r="7" spans="2:6">
      <c r="B7" s="6">
        <v>51533.13</v>
      </c>
      <c r="C7" s="5" t="s">
        <v>1</v>
      </c>
    </row>
    <row r="8" spans="2:6">
      <c r="B8" s="6">
        <v>54865.634999999995</v>
      </c>
      <c r="C8" s="5" t="s">
        <v>1</v>
      </c>
      <c r="E8" s="4" t="s">
        <v>131</v>
      </c>
      <c r="F8" s="13">
        <f>AVERAGE(B3:B35)</f>
        <v>55961.26999999999</v>
      </c>
    </row>
    <row r="9" spans="2:6">
      <c r="B9" s="6">
        <v>60814.819999999992</v>
      </c>
      <c r="C9" s="5" t="s">
        <v>1</v>
      </c>
      <c r="E9" s="4" t="s">
        <v>132</v>
      </c>
      <c r="F9" s="4">
        <f>_xlfn.STDEV.S(B3:B35)</f>
        <v>5863.5634438117822</v>
      </c>
    </row>
    <row r="10" spans="2:6">
      <c r="B10" s="6">
        <v>56425.82</v>
      </c>
      <c r="C10" s="5" t="s">
        <v>1</v>
      </c>
      <c r="E10" s="4" t="s">
        <v>114</v>
      </c>
      <c r="F10" s="4">
        <f>F9/SQRT(F4)</f>
        <v>1020.7153798462742</v>
      </c>
    </row>
    <row r="11" spans="2:6">
      <c r="B11" s="6">
        <v>61941.329999999994</v>
      </c>
      <c r="C11" s="5" t="s">
        <v>1</v>
      </c>
      <c r="E11" s="4" t="s">
        <v>133</v>
      </c>
      <c r="F11" s="55">
        <f>_xlfn.NORM.S.INV(1-(F6/2))</f>
        <v>1.8119106729525984</v>
      </c>
    </row>
    <row r="12" spans="2:6">
      <c r="B12" s="6">
        <v>55604.45</v>
      </c>
      <c r="C12" s="5" t="s">
        <v>1</v>
      </c>
    </row>
    <row r="13" spans="2:6">
      <c r="B13" s="6">
        <v>65093.049999999996</v>
      </c>
      <c r="C13" s="5" t="s">
        <v>1</v>
      </c>
      <c r="E13" s="53" t="s">
        <v>134</v>
      </c>
      <c r="F13" s="54">
        <f>F8-(F11*F10)</f>
        <v>54111.824909209659</v>
      </c>
    </row>
    <row r="14" spans="2:6">
      <c r="B14" s="6">
        <v>62724.034999999996</v>
      </c>
      <c r="C14" s="5" t="s">
        <v>1</v>
      </c>
      <c r="E14" s="53" t="s">
        <v>135</v>
      </c>
      <c r="F14" s="54">
        <f>F8+(F10*F11)</f>
        <v>57810.71509079032</v>
      </c>
    </row>
    <row r="15" spans="2:6">
      <c r="B15" s="6">
        <v>65241.439999999995</v>
      </c>
      <c r="C15" s="5" t="s">
        <v>1</v>
      </c>
    </row>
    <row r="16" spans="2:6">
      <c r="B16" s="6">
        <v>58216.95</v>
      </c>
      <c r="C16" s="5" t="s">
        <v>1</v>
      </c>
    </row>
    <row r="17" spans="2:3">
      <c r="B17" s="6">
        <v>60001.81</v>
      </c>
      <c r="C17" s="5" t="s">
        <v>1</v>
      </c>
    </row>
    <row r="18" spans="2:3">
      <c r="B18" s="6">
        <v>53798.689999999995</v>
      </c>
      <c r="C18" s="5" t="s">
        <v>1</v>
      </c>
    </row>
    <row r="19" spans="2:3">
      <c r="B19" s="6">
        <v>55644.159999999996</v>
      </c>
      <c r="C19" s="5" t="s">
        <v>1</v>
      </c>
    </row>
    <row r="20" spans="2:3">
      <c r="B20" s="6">
        <v>49621.824999999997</v>
      </c>
      <c r="C20" s="5" t="s">
        <v>1</v>
      </c>
    </row>
    <row r="21" spans="2:3">
      <c r="B21" s="6">
        <v>49209.049999999996</v>
      </c>
      <c r="C21" s="5" t="s">
        <v>1</v>
      </c>
    </row>
    <row r="22" spans="2:3">
      <c r="B22" s="6">
        <v>47494.204999999994</v>
      </c>
      <c r="C22" s="5" t="s">
        <v>1</v>
      </c>
    </row>
    <row r="23" spans="2:3">
      <c r="B23" s="6">
        <v>45687.399999999994</v>
      </c>
      <c r="C23" s="5" t="s">
        <v>1</v>
      </c>
    </row>
    <row r="24" spans="2:3">
      <c r="B24" s="6">
        <v>49189.195</v>
      </c>
      <c r="C24" s="5" t="s">
        <v>1</v>
      </c>
    </row>
    <row r="25" spans="2:3">
      <c r="B25" s="6">
        <v>53298.134999999995</v>
      </c>
      <c r="C25" s="5" t="s">
        <v>1</v>
      </c>
    </row>
    <row r="26" spans="2:3">
      <c r="B26" s="6">
        <v>53949.17</v>
      </c>
      <c r="C26" s="5" t="s">
        <v>1</v>
      </c>
    </row>
    <row r="27" spans="2:3">
      <c r="B27" s="6">
        <v>51533.13</v>
      </c>
      <c r="C27" s="5" t="s">
        <v>1</v>
      </c>
    </row>
    <row r="28" spans="2:3">
      <c r="B28" s="6">
        <v>54865.634999999995</v>
      </c>
      <c r="C28" s="5" t="s">
        <v>1</v>
      </c>
    </row>
    <row r="29" spans="2:3">
      <c r="B29" s="6">
        <v>60814.819999999992</v>
      </c>
      <c r="C29" s="5" t="s">
        <v>1</v>
      </c>
    </row>
    <row r="30" spans="2:3">
      <c r="B30" s="6">
        <v>56425.82</v>
      </c>
      <c r="C30" s="5" t="s">
        <v>1</v>
      </c>
    </row>
    <row r="31" spans="2:3">
      <c r="B31" s="6">
        <v>61941.329999999994</v>
      </c>
      <c r="C31" s="5" t="s">
        <v>1</v>
      </c>
    </row>
    <row r="32" spans="2:3">
      <c r="B32" s="6">
        <v>55604.45</v>
      </c>
      <c r="C32" s="5" t="s">
        <v>1</v>
      </c>
    </row>
    <row r="33" spans="2:3">
      <c r="B33" s="6">
        <v>65093.049999999996</v>
      </c>
      <c r="C33" s="5" t="s">
        <v>1</v>
      </c>
    </row>
    <row r="34" spans="2:3">
      <c r="B34" s="6">
        <v>62724.034999999996</v>
      </c>
      <c r="C34" s="5" t="s">
        <v>1</v>
      </c>
    </row>
    <row r="35" spans="2:3">
      <c r="B35" s="6">
        <v>65241.439999999995</v>
      </c>
      <c r="C35" s="5" t="s">
        <v>1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95850-6024-4DE2-969F-6992B16B92EE}">
  <dimension ref="B2:J105"/>
  <sheetViews>
    <sheetView tabSelected="1" zoomScale="115" zoomScaleNormal="115" workbookViewId="0">
      <selection activeCell="E20" sqref="E20"/>
    </sheetView>
  </sheetViews>
  <sheetFormatPr baseColWidth="10" defaultRowHeight="14.4"/>
  <cols>
    <col min="3" max="3" width="15.44140625" style="3" bestFit="1" customWidth="1"/>
    <col min="4" max="4" width="18.33203125" customWidth="1"/>
    <col min="7" max="7" width="14.88671875" bestFit="1" customWidth="1"/>
    <col min="10" max="10" width="25.33203125" bestFit="1" customWidth="1"/>
  </cols>
  <sheetData>
    <row r="2" spans="2:10" ht="28.8">
      <c r="B2" s="8" t="s">
        <v>8</v>
      </c>
      <c r="C2" s="8" t="s">
        <v>7</v>
      </c>
      <c r="D2" s="8" t="s">
        <v>6</v>
      </c>
    </row>
    <row r="3" spans="2:10">
      <c r="B3" s="4">
        <v>1</v>
      </c>
      <c r="C3" s="5" t="str">
        <f t="shared" ref="C3:C66" si="0">"KW"&amp;B3</f>
        <v>KW1</v>
      </c>
      <c r="D3" s="6">
        <v>26628.69</v>
      </c>
    </row>
    <row r="4" spans="2:10">
      <c r="B4" s="4">
        <v>2</v>
      </c>
      <c r="C4" s="5" t="str">
        <f t="shared" si="0"/>
        <v>KW2</v>
      </c>
      <c r="D4" s="6">
        <v>31717.839999999997</v>
      </c>
      <c r="I4" s="58" t="s">
        <v>102</v>
      </c>
      <c r="J4" s="58"/>
    </row>
    <row r="5" spans="2:10">
      <c r="B5" s="4">
        <v>3</v>
      </c>
      <c r="C5" s="5" t="str">
        <f t="shared" si="0"/>
        <v>KW3</v>
      </c>
      <c r="D5" s="6">
        <v>45687.399999999994</v>
      </c>
      <c r="F5" s="4" t="s">
        <v>29</v>
      </c>
      <c r="G5" s="4">
        <v>100</v>
      </c>
      <c r="I5" s="41" t="s">
        <v>103</v>
      </c>
      <c r="J5" s="41" t="s">
        <v>139</v>
      </c>
    </row>
    <row r="6" spans="2:10">
      <c r="B6" s="4">
        <v>4</v>
      </c>
      <c r="C6" s="5" t="str">
        <f t="shared" si="0"/>
        <v>KW4</v>
      </c>
      <c r="D6" s="6">
        <v>23307.679999999997</v>
      </c>
      <c r="F6" s="4" t="s">
        <v>136</v>
      </c>
      <c r="G6" s="56">
        <v>116000000</v>
      </c>
      <c r="I6" s="41" t="s">
        <v>104</v>
      </c>
      <c r="J6" s="41" t="s">
        <v>138</v>
      </c>
    </row>
    <row r="7" spans="2:10">
      <c r="B7" s="4">
        <v>5</v>
      </c>
      <c r="C7" s="5" t="str">
        <f t="shared" si="0"/>
        <v>KW5</v>
      </c>
      <c r="D7" s="6">
        <v>38068.305</v>
      </c>
      <c r="F7" s="4" t="s">
        <v>137</v>
      </c>
      <c r="G7" s="56">
        <f>_xlfn.VAR.S(D3:D102)</f>
        <v>116288105.29525849</v>
      </c>
    </row>
    <row r="8" spans="2:10">
      <c r="B8" s="4">
        <v>6</v>
      </c>
      <c r="C8" s="5" t="str">
        <f t="shared" si="0"/>
        <v>KW6</v>
      </c>
      <c r="D8" s="6">
        <v>49189.195</v>
      </c>
    </row>
    <row r="9" spans="2:10">
      <c r="B9" s="4">
        <v>7</v>
      </c>
      <c r="C9" s="5" t="str">
        <f t="shared" si="0"/>
        <v>KW7</v>
      </c>
      <c r="D9" s="6">
        <v>25378.87</v>
      </c>
      <c r="F9" s="4" t="s">
        <v>115</v>
      </c>
      <c r="G9" s="57">
        <f>((G5-1)*G7)/G6</f>
        <v>99.245882967505096</v>
      </c>
    </row>
    <row r="10" spans="2:10">
      <c r="B10" s="4">
        <v>8</v>
      </c>
      <c r="C10" s="5" t="str">
        <f t="shared" si="0"/>
        <v>KW8</v>
      </c>
      <c r="D10" s="6">
        <v>45342.549999999996</v>
      </c>
      <c r="F10" s="4" t="s">
        <v>116</v>
      </c>
      <c r="G10" s="57">
        <f>_xlfn.CHISQ.INV(0.02,99)</f>
        <v>72.287958406624114</v>
      </c>
    </row>
    <row r="11" spans="2:10">
      <c r="B11" s="4">
        <v>9</v>
      </c>
      <c r="C11" s="5" t="str">
        <f t="shared" si="0"/>
        <v>KW9</v>
      </c>
      <c r="D11" s="6">
        <v>53298.134999999995</v>
      </c>
    </row>
    <row r="12" spans="2:10">
      <c r="B12" s="4">
        <v>10</v>
      </c>
      <c r="C12" s="5" t="str">
        <f t="shared" si="0"/>
        <v>KW10</v>
      </c>
      <c r="D12" s="6">
        <v>26370.574999999997</v>
      </c>
      <c r="F12" t="s">
        <v>140</v>
      </c>
    </row>
    <row r="13" spans="2:10">
      <c r="B13" s="4">
        <v>11</v>
      </c>
      <c r="C13" s="5" t="str">
        <f t="shared" si="0"/>
        <v>KW11</v>
      </c>
      <c r="D13" s="6">
        <v>41566.964999999997</v>
      </c>
      <c r="F13" t="s">
        <v>141</v>
      </c>
    </row>
    <row r="14" spans="2:10">
      <c r="B14" s="4">
        <v>12</v>
      </c>
      <c r="C14" s="5" t="str">
        <f t="shared" si="0"/>
        <v>KW12</v>
      </c>
      <c r="D14" s="6">
        <v>53949.17</v>
      </c>
    </row>
    <row r="15" spans="2:10">
      <c r="B15" s="4">
        <v>13</v>
      </c>
      <c r="C15" s="5" t="str">
        <f t="shared" si="0"/>
        <v>KW13</v>
      </c>
      <c r="D15" s="6">
        <v>27655.924999999999</v>
      </c>
      <c r="F15" t="s">
        <v>142</v>
      </c>
    </row>
    <row r="16" spans="2:10">
      <c r="B16" s="4">
        <v>14</v>
      </c>
      <c r="C16" s="5" t="str">
        <f t="shared" si="0"/>
        <v>KW14</v>
      </c>
      <c r="D16" s="6">
        <v>42756.174999999996</v>
      </c>
      <c r="F16" t="s">
        <v>143</v>
      </c>
    </row>
    <row r="17" spans="2:4">
      <c r="B17" s="4">
        <v>15</v>
      </c>
      <c r="C17" s="5" t="str">
        <f t="shared" si="0"/>
        <v>KW15</v>
      </c>
      <c r="D17" s="6">
        <v>51533.13</v>
      </c>
    </row>
    <row r="18" spans="2:4">
      <c r="B18" s="4">
        <v>16</v>
      </c>
      <c r="C18" s="5" t="str">
        <f t="shared" si="0"/>
        <v>KW16</v>
      </c>
      <c r="D18" s="6">
        <v>36157</v>
      </c>
    </row>
    <row r="19" spans="2:4">
      <c r="B19" s="4">
        <v>17</v>
      </c>
      <c r="C19" s="5" t="str">
        <f t="shared" si="0"/>
        <v>KW17</v>
      </c>
      <c r="D19" s="6">
        <v>40970.269999999997</v>
      </c>
    </row>
    <row r="20" spans="2:4">
      <c r="B20" s="4">
        <v>18</v>
      </c>
      <c r="C20" s="5" t="str">
        <f t="shared" si="0"/>
        <v>KW18</v>
      </c>
      <c r="D20" s="6">
        <v>54865.634999999995</v>
      </c>
    </row>
    <row r="21" spans="2:4">
      <c r="B21" s="4">
        <v>19</v>
      </c>
      <c r="C21" s="5" t="str">
        <f t="shared" si="0"/>
        <v>KW19</v>
      </c>
      <c r="D21" s="6">
        <v>33380.434999999998</v>
      </c>
    </row>
    <row r="22" spans="2:4">
      <c r="B22" s="4">
        <v>20</v>
      </c>
      <c r="C22" s="5" t="str">
        <f t="shared" si="0"/>
        <v>KW20</v>
      </c>
      <c r="D22" s="6">
        <v>46995.74</v>
      </c>
    </row>
    <row r="23" spans="2:4">
      <c r="B23" s="4">
        <v>21</v>
      </c>
      <c r="C23" s="5" t="str">
        <f t="shared" si="0"/>
        <v>KW21</v>
      </c>
      <c r="D23" s="6">
        <v>60814.819999999992</v>
      </c>
    </row>
    <row r="24" spans="2:4">
      <c r="B24" s="4">
        <v>22</v>
      </c>
      <c r="C24" s="5" t="str">
        <f t="shared" si="0"/>
        <v>KW22</v>
      </c>
      <c r="D24" s="6">
        <v>40078.884999999995</v>
      </c>
    </row>
    <row r="25" spans="2:4">
      <c r="B25" s="4">
        <v>23</v>
      </c>
      <c r="C25" s="5" t="str">
        <f t="shared" si="0"/>
        <v>KW23</v>
      </c>
      <c r="D25" s="6">
        <v>44371.744999999995</v>
      </c>
    </row>
    <row r="26" spans="2:4">
      <c r="B26" s="4">
        <v>24</v>
      </c>
      <c r="C26" s="5" t="str">
        <f t="shared" si="0"/>
        <v>KW24</v>
      </c>
      <c r="D26" s="6">
        <v>56425.82</v>
      </c>
    </row>
    <row r="27" spans="2:4">
      <c r="B27" s="4">
        <v>25</v>
      </c>
      <c r="C27" s="5" t="str">
        <f t="shared" si="0"/>
        <v>KW25</v>
      </c>
      <c r="D27" s="6">
        <v>44146.024999999994</v>
      </c>
    </row>
    <row r="28" spans="2:4">
      <c r="B28" s="4">
        <v>26</v>
      </c>
      <c r="C28" s="5" t="str">
        <f t="shared" si="0"/>
        <v>KW26</v>
      </c>
      <c r="D28" s="6">
        <v>50487.084999999999</v>
      </c>
    </row>
    <row r="29" spans="2:4">
      <c r="B29" s="4">
        <v>27</v>
      </c>
      <c r="C29" s="5" t="str">
        <f t="shared" si="0"/>
        <v>KW27</v>
      </c>
      <c r="D29" s="6">
        <v>61941.329999999994</v>
      </c>
    </row>
    <row r="30" spans="2:4">
      <c r="B30" s="4">
        <v>28</v>
      </c>
      <c r="C30" s="5" t="str">
        <f t="shared" si="0"/>
        <v>KW28</v>
      </c>
      <c r="D30" s="6">
        <v>43791.77</v>
      </c>
    </row>
    <row r="31" spans="2:4">
      <c r="B31" s="4">
        <v>29</v>
      </c>
      <c r="C31" s="5" t="str">
        <f t="shared" si="0"/>
        <v>KW29</v>
      </c>
      <c r="D31" s="6">
        <v>52687.854999999996</v>
      </c>
    </row>
    <row r="32" spans="2:4">
      <c r="B32" s="4">
        <v>30</v>
      </c>
      <c r="C32" s="5" t="str">
        <f t="shared" si="0"/>
        <v>KW30</v>
      </c>
      <c r="D32" s="6">
        <v>55604.45</v>
      </c>
    </row>
    <row r="33" spans="2:4">
      <c r="B33" s="4">
        <v>31</v>
      </c>
      <c r="C33" s="5" t="str">
        <f t="shared" si="0"/>
        <v>KW31</v>
      </c>
      <c r="D33" s="6">
        <v>39399.634999999995</v>
      </c>
    </row>
    <row r="34" spans="2:4">
      <c r="B34" s="4">
        <v>32</v>
      </c>
      <c r="C34" s="5" t="str">
        <f t="shared" si="0"/>
        <v>KW32</v>
      </c>
      <c r="D34" s="6">
        <v>50545.604999999996</v>
      </c>
    </row>
    <row r="35" spans="2:4">
      <c r="B35" s="4">
        <v>33</v>
      </c>
      <c r="C35" s="5" t="str">
        <f t="shared" si="0"/>
        <v>KW33</v>
      </c>
      <c r="D35" s="6">
        <v>65093.049999999996</v>
      </c>
    </row>
    <row r="36" spans="2:4">
      <c r="B36" s="4">
        <v>34</v>
      </c>
      <c r="C36" s="5" t="str">
        <f t="shared" si="0"/>
        <v>KW34</v>
      </c>
      <c r="D36" s="6">
        <v>41750.884999999995</v>
      </c>
    </row>
    <row r="37" spans="2:4">
      <c r="B37" s="4">
        <v>35</v>
      </c>
      <c r="C37" s="5" t="str">
        <f t="shared" si="0"/>
        <v>KW35</v>
      </c>
      <c r="D37" s="6">
        <v>52414.064999999995</v>
      </c>
    </row>
    <row r="38" spans="2:4">
      <c r="B38" s="4">
        <v>36</v>
      </c>
      <c r="C38" s="5" t="str">
        <f t="shared" si="0"/>
        <v>KW36</v>
      </c>
      <c r="D38" s="6">
        <v>62724.034999999996</v>
      </c>
    </row>
    <row r="39" spans="2:4">
      <c r="B39" s="4">
        <v>37</v>
      </c>
      <c r="C39" s="5" t="str">
        <f t="shared" si="0"/>
        <v>KW37</v>
      </c>
      <c r="D39" s="6">
        <v>48369.914999999994</v>
      </c>
    </row>
    <row r="40" spans="2:4">
      <c r="B40" s="4">
        <v>38</v>
      </c>
      <c r="C40" s="5" t="str">
        <f t="shared" si="0"/>
        <v>KW38</v>
      </c>
      <c r="D40" s="6">
        <v>61850.414999999994</v>
      </c>
    </row>
    <row r="41" spans="2:4">
      <c r="B41" s="4">
        <v>39</v>
      </c>
      <c r="C41" s="5" t="str">
        <f t="shared" si="0"/>
        <v>KW39</v>
      </c>
      <c r="D41" s="6">
        <v>65241.439999999995</v>
      </c>
    </row>
    <row r="42" spans="2:4">
      <c r="B42" s="4">
        <v>40</v>
      </c>
      <c r="C42" s="5" t="str">
        <f t="shared" si="0"/>
        <v>KW40</v>
      </c>
      <c r="D42" s="6">
        <v>50553.964999999997</v>
      </c>
    </row>
    <row r="43" spans="2:4">
      <c r="B43" s="4">
        <v>41</v>
      </c>
      <c r="C43" s="5" t="str">
        <f t="shared" si="0"/>
        <v>KW41</v>
      </c>
      <c r="D43" s="6">
        <v>55944.074999999997</v>
      </c>
    </row>
    <row r="44" spans="2:4">
      <c r="B44" s="4">
        <v>42</v>
      </c>
      <c r="C44" s="5" t="str">
        <f t="shared" si="0"/>
        <v>KW42</v>
      </c>
      <c r="D44" s="6">
        <v>58216.95</v>
      </c>
    </row>
    <row r="45" spans="2:4">
      <c r="B45" s="4">
        <v>43</v>
      </c>
      <c r="C45" s="5" t="str">
        <f t="shared" si="0"/>
        <v>KW43</v>
      </c>
      <c r="D45" s="6">
        <v>44154.384999999995</v>
      </c>
    </row>
    <row r="46" spans="2:4">
      <c r="B46" s="4">
        <v>44</v>
      </c>
      <c r="C46" s="5" t="str">
        <f t="shared" si="0"/>
        <v>KW44</v>
      </c>
      <c r="D46" s="6">
        <v>45401.07</v>
      </c>
    </row>
    <row r="47" spans="2:4">
      <c r="B47" s="4">
        <v>45</v>
      </c>
      <c r="C47" s="5" t="str">
        <f t="shared" si="0"/>
        <v>KW45</v>
      </c>
      <c r="D47" s="6">
        <v>60001.81</v>
      </c>
    </row>
    <row r="48" spans="2:4">
      <c r="B48" s="4">
        <v>46</v>
      </c>
      <c r="C48" s="5" t="str">
        <f t="shared" si="0"/>
        <v>KW46</v>
      </c>
      <c r="D48" s="6">
        <v>36908.354999999996</v>
      </c>
    </row>
    <row r="49" spans="2:4">
      <c r="B49" s="4">
        <v>47</v>
      </c>
      <c r="C49" s="5" t="str">
        <f t="shared" si="0"/>
        <v>KW47</v>
      </c>
      <c r="D49" s="6">
        <v>46123.164999999994</v>
      </c>
    </row>
    <row r="50" spans="2:4">
      <c r="B50" s="4">
        <v>48</v>
      </c>
      <c r="C50" s="5" t="str">
        <f t="shared" si="0"/>
        <v>KW48</v>
      </c>
      <c r="D50" s="6">
        <v>53798.689999999995</v>
      </c>
    </row>
    <row r="51" spans="2:4">
      <c r="B51" s="4">
        <v>49</v>
      </c>
      <c r="C51" s="5" t="str">
        <f t="shared" si="0"/>
        <v>KW49</v>
      </c>
      <c r="D51" s="6">
        <v>38392.254999999997</v>
      </c>
    </row>
    <row r="52" spans="2:4">
      <c r="B52" s="4">
        <v>50</v>
      </c>
      <c r="C52" s="5" t="str">
        <f t="shared" si="0"/>
        <v>KW50</v>
      </c>
      <c r="D52" s="6">
        <v>52280.304999999993</v>
      </c>
    </row>
    <row r="53" spans="2:4">
      <c r="B53" s="4">
        <v>51</v>
      </c>
      <c r="C53" s="5" t="str">
        <f t="shared" si="0"/>
        <v>KW51</v>
      </c>
      <c r="D53" s="6">
        <v>55644.159999999996</v>
      </c>
    </row>
    <row r="54" spans="2:4">
      <c r="B54" s="4">
        <v>52</v>
      </c>
      <c r="C54" s="5" t="str">
        <f t="shared" si="0"/>
        <v>KW52</v>
      </c>
      <c r="D54" s="6">
        <v>34896.729999999996</v>
      </c>
    </row>
    <row r="55" spans="2:4">
      <c r="B55" s="4">
        <v>53</v>
      </c>
      <c r="C55" s="5" t="str">
        <f t="shared" si="0"/>
        <v>KW53</v>
      </c>
      <c r="D55" s="6">
        <v>44698.829999999994</v>
      </c>
    </row>
    <row r="56" spans="2:4">
      <c r="B56" s="4">
        <v>54</v>
      </c>
      <c r="C56" s="5" t="str">
        <f t="shared" si="0"/>
        <v>KW54</v>
      </c>
      <c r="D56" s="6">
        <v>49621.824999999997</v>
      </c>
    </row>
    <row r="57" spans="2:4">
      <c r="B57" s="4">
        <v>55</v>
      </c>
      <c r="C57" s="5" t="str">
        <f t="shared" si="0"/>
        <v>KW55</v>
      </c>
      <c r="D57" s="6">
        <v>31950.874999999996</v>
      </c>
    </row>
    <row r="58" spans="2:4">
      <c r="B58" s="4">
        <v>56</v>
      </c>
      <c r="C58" s="5" t="str">
        <f t="shared" si="0"/>
        <v>KW56</v>
      </c>
      <c r="D58" s="6">
        <v>42962.039999999994</v>
      </c>
    </row>
    <row r="59" spans="2:4">
      <c r="B59" s="4">
        <v>57</v>
      </c>
      <c r="C59" s="5" t="str">
        <f t="shared" si="0"/>
        <v>KW57</v>
      </c>
      <c r="D59" s="6">
        <v>49209.049999999996</v>
      </c>
    </row>
    <row r="60" spans="2:4">
      <c r="B60" s="4">
        <v>58</v>
      </c>
      <c r="C60" s="5" t="str">
        <f t="shared" si="0"/>
        <v>KW58</v>
      </c>
      <c r="D60" s="6">
        <v>29980.004999999997</v>
      </c>
    </row>
    <row r="61" spans="2:4">
      <c r="B61" s="4">
        <v>59</v>
      </c>
      <c r="C61" s="5" t="str">
        <f t="shared" si="0"/>
        <v>KW59</v>
      </c>
      <c r="D61" s="6">
        <v>42949.5</v>
      </c>
    </row>
    <row r="62" spans="2:4">
      <c r="B62" s="4">
        <v>60</v>
      </c>
      <c r="C62" s="5" t="str">
        <f t="shared" si="0"/>
        <v>KW60</v>
      </c>
      <c r="D62" s="6">
        <v>47494.204999999994</v>
      </c>
    </row>
    <row r="63" spans="2:4">
      <c r="B63" s="4">
        <v>61</v>
      </c>
      <c r="C63" s="5" t="str">
        <f t="shared" si="0"/>
        <v>KW61</v>
      </c>
      <c r="D63" s="6">
        <v>26628.69</v>
      </c>
    </row>
    <row r="64" spans="2:4">
      <c r="B64" s="4">
        <v>62</v>
      </c>
      <c r="C64" s="5" t="str">
        <f t="shared" si="0"/>
        <v>KW62</v>
      </c>
      <c r="D64" s="6">
        <v>31717.839999999997</v>
      </c>
    </row>
    <row r="65" spans="2:4">
      <c r="B65" s="4">
        <v>63</v>
      </c>
      <c r="C65" s="5" t="str">
        <f t="shared" si="0"/>
        <v>KW63</v>
      </c>
      <c r="D65" s="6">
        <v>45687.399999999994</v>
      </c>
    </row>
    <row r="66" spans="2:4">
      <c r="B66" s="4">
        <v>64</v>
      </c>
      <c r="C66" s="5" t="str">
        <f t="shared" si="0"/>
        <v>KW64</v>
      </c>
      <c r="D66" s="6">
        <v>23307.679999999997</v>
      </c>
    </row>
    <row r="67" spans="2:4">
      <c r="B67" s="4">
        <v>65</v>
      </c>
      <c r="C67" s="5" t="str">
        <f t="shared" ref="C67:C102" si="1">"KW"&amp;B67</f>
        <v>KW65</v>
      </c>
      <c r="D67" s="6">
        <v>38068.305</v>
      </c>
    </row>
    <row r="68" spans="2:4">
      <c r="B68" s="4">
        <v>66</v>
      </c>
      <c r="C68" s="5" t="str">
        <f t="shared" si="1"/>
        <v>KW66</v>
      </c>
      <c r="D68" s="6">
        <v>49189.195</v>
      </c>
    </row>
    <row r="69" spans="2:4">
      <c r="B69" s="4">
        <v>67</v>
      </c>
      <c r="C69" s="5" t="str">
        <f t="shared" si="1"/>
        <v>KW67</v>
      </c>
      <c r="D69" s="6">
        <v>25378.87</v>
      </c>
    </row>
    <row r="70" spans="2:4">
      <c r="B70" s="4">
        <v>68</v>
      </c>
      <c r="C70" s="5" t="str">
        <f t="shared" si="1"/>
        <v>KW68</v>
      </c>
      <c r="D70" s="6">
        <v>45342.549999999996</v>
      </c>
    </row>
    <row r="71" spans="2:4">
      <c r="B71" s="4">
        <v>69</v>
      </c>
      <c r="C71" s="5" t="str">
        <f t="shared" si="1"/>
        <v>KW69</v>
      </c>
      <c r="D71" s="6">
        <v>53298.134999999995</v>
      </c>
    </row>
    <row r="72" spans="2:4">
      <c r="B72" s="4">
        <v>70</v>
      </c>
      <c r="C72" s="5" t="str">
        <f t="shared" si="1"/>
        <v>KW70</v>
      </c>
      <c r="D72" s="6">
        <v>26370.574999999997</v>
      </c>
    </row>
    <row r="73" spans="2:4">
      <c r="B73" s="4">
        <v>71</v>
      </c>
      <c r="C73" s="5" t="str">
        <f t="shared" si="1"/>
        <v>KW71</v>
      </c>
      <c r="D73" s="6">
        <v>41566.964999999997</v>
      </c>
    </row>
    <row r="74" spans="2:4">
      <c r="B74" s="4">
        <v>72</v>
      </c>
      <c r="C74" s="5" t="str">
        <f t="shared" si="1"/>
        <v>KW72</v>
      </c>
      <c r="D74" s="6">
        <v>53949.17</v>
      </c>
    </row>
    <row r="75" spans="2:4">
      <c r="B75" s="4">
        <v>73</v>
      </c>
      <c r="C75" s="5" t="str">
        <f t="shared" si="1"/>
        <v>KW73</v>
      </c>
      <c r="D75" s="6">
        <v>27655.924999999999</v>
      </c>
    </row>
    <row r="76" spans="2:4">
      <c r="B76" s="4">
        <v>74</v>
      </c>
      <c r="C76" s="5" t="str">
        <f t="shared" si="1"/>
        <v>KW74</v>
      </c>
      <c r="D76" s="6">
        <v>42756.174999999996</v>
      </c>
    </row>
    <row r="77" spans="2:4">
      <c r="B77" s="4">
        <v>75</v>
      </c>
      <c r="C77" s="5" t="str">
        <f t="shared" si="1"/>
        <v>KW75</v>
      </c>
      <c r="D77" s="6">
        <v>51533.13</v>
      </c>
    </row>
    <row r="78" spans="2:4">
      <c r="B78" s="4">
        <v>76</v>
      </c>
      <c r="C78" s="5" t="str">
        <f t="shared" si="1"/>
        <v>KW76</v>
      </c>
      <c r="D78" s="6">
        <v>36157</v>
      </c>
    </row>
    <row r="79" spans="2:4">
      <c r="B79" s="4">
        <v>77</v>
      </c>
      <c r="C79" s="5" t="str">
        <f t="shared" si="1"/>
        <v>KW77</v>
      </c>
      <c r="D79" s="6">
        <v>40970.269999999997</v>
      </c>
    </row>
    <row r="80" spans="2:4">
      <c r="B80" s="4">
        <v>78</v>
      </c>
      <c r="C80" s="5" t="str">
        <f t="shared" si="1"/>
        <v>KW78</v>
      </c>
      <c r="D80" s="6">
        <v>54865.634999999995</v>
      </c>
    </row>
    <row r="81" spans="2:4">
      <c r="B81" s="4">
        <v>79</v>
      </c>
      <c r="C81" s="5" t="str">
        <f t="shared" si="1"/>
        <v>KW79</v>
      </c>
      <c r="D81" s="6">
        <v>33380.434999999998</v>
      </c>
    </row>
    <row r="82" spans="2:4">
      <c r="B82" s="4">
        <v>80</v>
      </c>
      <c r="C82" s="5" t="str">
        <f t="shared" si="1"/>
        <v>KW80</v>
      </c>
      <c r="D82" s="6">
        <v>46995.74</v>
      </c>
    </row>
    <row r="83" spans="2:4">
      <c r="B83" s="4">
        <v>81</v>
      </c>
      <c r="C83" s="5" t="str">
        <f t="shared" si="1"/>
        <v>KW81</v>
      </c>
      <c r="D83" s="6">
        <v>60814.819999999992</v>
      </c>
    </row>
    <row r="84" spans="2:4">
      <c r="B84" s="4">
        <v>82</v>
      </c>
      <c r="C84" s="5" t="str">
        <f t="shared" si="1"/>
        <v>KW82</v>
      </c>
      <c r="D84" s="6">
        <v>40078.884999999995</v>
      </c>
    </row>
    <row r="85" spans="2:4">
      <c r="B85" s="4">
        <v>83</v>
      </c>
      <c r="C85" s="5" t="str">
        <f t="shared" si="1"/>
        <v>KW83</v>
      </c>
      <c r="D85" s="6">
        <v>44371.744999999995</v>
      </c>
    </row>
    <row r="86" spans="2:4">
      <c r="B86" s="4">
        <v>84</v>
      </c>
      <c r="C86" s="5" t="str">
        <f t="shared" si="1"/>
        <v>KW84</v>
      </c>
      <c r="D86" s="6">
        <v>56425.82</v>
      </c>
    </row>
    <row r="87" spans="2:4">
      <c r="B87" s="4">
        <v>85</v>
      </c>
      <c r="C87" s="5" t="str">
        <f t="shared" si="1"/>
        <v>KW85</v>
      </c>
      <c r="D87" s="6">
        <v>44146.024999999994</v>
      </c>
    </row>
    <row r="88" spans="2:4">
      <c r="B88" s="4">
        <v>86</v>
      </c>
      <c r="C88" s="5" t="str">
        <f t="shared" si="1"/>
        <v>KW86</v>
      </c>
      <c r="D88" s="6">
        <v>50487.084999999999</v>
      </c>
    </row>
    <row r="89" spans="2:4">
      <c r="B89" s="4">
        <v>87</v>
      </c>
      <c r="C89" s="5" t="str">
        <f t="shared" si="1"/>
        <v>KW87</v>
      </c>
      <c r="D89" s="6">
        <v>61941.329999999994</v>
      </c>
    </row>
    <row r="90" spans="2:4">
      <c r="B90" s="4">
        <v>88</v>
      </c>
      <c r="C90" s="5" t="str">
        <f t="shared" si="1"/>
        <v>KW88</v>
      </c>
      <c r="D90" s="6">
        <v>43791.77</v>
      </c>
    </row>
    <row r="91" spans="2:4">
      <c r="B91" s="4">
        <v>89</v>
      </c>
      <c r="C91" s="5" t="str">
        <f t="shared" si="1"/>
        <v>KW89</v>
      </c>
      <c r="D91" s="6">
        <v>52687.854999999996</v>
      </c>
    </row>
    <row r="92" spans="2:4">
      <c r="B92" s="4">
        <v>90</v>
      </c>
      <c r="C92" s="5" t="str">
        <f t="shared" si="1"/>
        <v>KW90</v>
      </c>
      <c r="D92" s="6">
        <v>55604.45</v>
      </c>
    </row>
    <row r="93" spans="2:4">
      <c r="B93" s="4">
        <v>91</v>
      </c>
      <c r="C93" s="5" t="str">
        <f t="shared" si="1"/>
        <v>KW91</v>
      </c>
      <c r="D93" s="6">
        <v>39399.634999999995</v>
      </c>
    </row>
    <row r="94" spans="2:4">
      <c r="B94" s="4">
        <v>92</v>
      </c>
      <c r="C94" s="5" t="str">
        <f t="shared" si="1"/>
        <v>KW92</v>
      </c>
      <c r="D94" s="6">
        <v>50545.604999999996</v>
      </c>
    </row>
    <row r="95" spans="2:4">
      <c r="B95" s="4">
        <v>93</v>
      </c>
      <c r="C95" s="5" t="str">
        <f t="shared" si="1"/>
        <v>KW93</v>
      </c>
      <c r="D95" s="6">
        <v>65093.049999999996</v>
      </c>
    </row>
    <row r="96" spans="2:4">
      <c r="B96" s="4">
        <v>94</v>
      </c>
      <c r="C96" s="5" t="str">
        <f t="shared" si="1"/>
        <v>KW94</v>
      </c>
      <c r="D96" s="6">
        <v>41750.884999999995</v>
      </c>
    </row>
    <row r="97" spans="2:4">
      <c r="B97" s="4">
        <v>95</v>
      </c>
      <c r="C97" s="5" t="str">
        <f t="shared" si="1"/>
        <v>KW95</v>
      </c>
      <c r="D97" s="6">
        <v>52414.064999999995</v>
      </c>
    </row>
    <row r="98" spans="2:4">
      <c r="B98" s="4">
        <v>96</v>
      </c>
      <c r="C98" s="5" t="str">
        <f t="shared" si="1"/>
        <v>KW96</v>
      </c>
      <c r="D98" s="6">
        <v>62724.034999999996</v>
      </c>
    </row>
    <row r="99" spans="2:4">
      <c r="B99" s="4">
        <v>97</v>
      </c>
      <c r="C99" s="5" t="str">
        <f t="shared" si="1"/>
        <v>KW97</v>
      </c>
      <c r="D99" s="6">
        <v>48369.914999999994</v>
      </c>
    </row>
    <row r="100" spans="2:4">
      <c r="B100" s="4">
        <v>98</v>
      </c>
      <c r="C100" s="5" t="str">
        <f t="shared" si="1"/>
        <v>KW98</v>
      </c>
      <c r="D100" s="6">
        <v>61850.414999999994</v>
      </c>
    </row>
    <row r="101" spans="2:4">
      <c r="B101" s="4">
        <v>99</v>
      </c>
      <c r="C101" s="5" t="str">
        <f t="shared" si="1"/>
        <v>KW99</v>
      </c>
      <c r="D101" s="6">
        <v>65241.439999999995</v>
      </c>
    </row>
    <row r="102" spans="2:4">
      <c r="B102" s="4">
        <v>100</v>
      </c>
      <c r="C102" s="5" t="str">
        <f t="shared" si="1"/>
        <v>KW100</v>
      </c>
      <c r="D102" s="6">
        <v>50553.964999999997</v>
      </c>
    </row>
    <row r="103" spans="2:4">
      <c r="C103"/>
    </row>
    <row r="104" spans="2:4">
      <c r="C104"/>
    </row>
    <row r="105" spans="2:4">
      <c r="C105"/>
    </row>
  </sheetData>
  <mergeCells count="1">
    <mergeCell ref="I4:J4"/>
  </mergeCells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9CF81-8470-4EF8-8B74-211CAD2C79B9}">
  <dimension ref="B4:D28"/>
  <sheetViews>
    <sheetView showGridLines="0" topLeftCell="A2" zoomScale="130" zoomScaleNormal="130" workbookViewId="0">
      <selection activeCell="G12" sqref="G12"/>
    </sheetView>
  </sheetViews>
  <sheetFormatPr baseColWidth="10" defaultRowHeight="14.4"/>
  <cols>
    <col min="1" max="1" width="23.5546875" customWidth="1"/>
    <col min="2" max="2" width="12.33203125" customWidth="1"/>
    <col min="3" max="4" width="21.5546875" customWidth="1"/>
  </cols>
  <sheetData>
    <row r="4" spans="2:4" ht="30.6" customHeight="1">
      <c r="B4" s="8" t="s">
        <v>24</v>
      </c>
      <c r="C4" s="8" t="s">
        <v>23</v>
      </c>
      <c r="D4" s="8" t="s">
        <v>22</v>
      </c>
    </row>
    <row r="5" spans="2:4" ht="10.8" customHeight="1"/>
    <row r="6" spans="2:4" ht="19.2" customHeight="1">
      <c r="B6" s="11" t="s">
        <v>21</v>
      </c>
      <c r="C6" s="10">
        <v>10</v>
      </c>
      <c r="D6" s="63" t="s">
        <v>20</v>
      </c>
    </row>
    <row r="7" spans="2:4" ht="19.2" customHeight="1">
      <c r="B7" s="11" t="s">
        <v>19</v>
      </c>
      <c r="C7" s="10">
        <v>10</v>
      </c>
      <c r="D7" s="63"/>
    </row>
    <row r="8" spans="2:4" ht="19.2" customHeight="1">
      <c r="B8" s="11" t="s">
        <v>18</v>
      </c>
      <c r="C8" s="10">
        <v>15</v>
      </c>
      <c r="D8" s="63"/>
    </row>
    <row r="9" spans="2:4" ht="19.2" customHeight="1">
      <c r="B9" s="11" t="s">
        <v>17</v>
      </c>
      <c r="C9" s="10">
        <v>3</v>
      </c>
      <c r="D9" s="63"/>
    </row>
    <row r="10" spans="2:4" ht="19.2" customHeight="1">
      <c r="B10" s="11" t="s">
        <v>16</v>
      </c>
      <c r="C10" s="10">
        <v>6</v>
      </c>
      <c r="D10" s="63"/>
    </row>
    <row r="11" spans="2:4" ht="19.2" customHeight="1">
      <c r="B11" s="11" t="s">
        <v>15</v>
      </c>
      <c r="C11" s="10">
        <v>6</v>
      </c>
      <c r="D11" s="63"/>
    </row>
    <row r="12" spans="2:4" ht="10.8" customHeight="1"/>
    <row r="13" spans="2:4" ht="21" customHeight="1">
      <c r="B13" s="11" t="s">
        <v>14</v>
      </c>
      <c r="C13" s="10">
        <v>15</v>
      </c>
      <c r="D13" s="59" t="s">
        <v>13</v>
      </c>
    </row>
    <row r="14" spans="2:4" ht="21" customHeight="1">
      <c r="B14" s="11" t="s">
        <v>12</v>
      </c>
      <c r="C14" s="10">
        <v>5</v>
      </c>
      <c r="D14" s="60"/>
    </row>
    <row r="15" spans="2:4" ht="21" customHeight="1">
      <c r="B15" s="11" t="s">
        <v>11</v>
      </c>
      <c r="C15" s="10">
        <v>15</v>
      </c>
      <c r="D15" s="60"/>
    </row>
    <row r="16" spans="2:4" ht="21" customHeight="1">
      <c r="B16" s="11" t="s">
        <v>10</v>
      </c>
      <c r="C16" s="10">
        <v>15</v>
      </c>
      <c r="D16" s="61"/>
    </row>
    <row r="18" spans="2:4">
      <c r="B18" s="9" t="s">
        <v>9</v>
      </c>
      <c r="C18" s="62">
        <v>100</v>
      </c>
      <c r="D18" s="62"/>
    </row>
    <row r="27" spans="2:4">
      <c r="C27" t="s">
        <v>42</v>
      </c>
    </row>
    <row r="28" spans="2:4">
      <c r="C28" t="s">
        <v>42</v>
      </c>
    </row>
  </sheetData>
  <mergeCells count="3">
    <mergeCell ref="D13:D16"/>
    <mergeCell ref="C18:D18"/>
    <mergeCell ref="D6:D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CAE33-331E-44E8-AC5C-EDFBF462503D}">
  <dimension ref="A1"/>
  <sheetViews>
    <sheetView showGridLines="0" workbookViewId="0">
      <selection activeCell="D29" sqref="D29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6B492-D644-4C59-9E26-BC440E2BDD04}">
  <dimension ref="B2:I105"/>
  <sheetViews>
    <sheetView showGridLines="0" zoomScale="115" zoomScaleNormal="115" workbookViewId="0">
      <selection activeCell="I12" sqref="I12"/>
    </sheetView>
  </sheetViews>
  <sheetFormatPr baseColWidth="10" defaultRowHeight="14.4"/>
  <cols>
    <col min="3" max="3" width="15.44140625" style="3" bestFit="1" customWidth="1"/>
    <col min="4" max="4" width="18.33203125" customWidth="1"/>
    <col min="5" max="5" width="13.21875" customWidth="1"/>
    <col min="8" max="8" width="13" customWidth="1"/>
    <col min="9" max="9" width="13.5546875" bestFit="1" customWidth="1"/>
  </cols>
  <sheetData>
    <row r="2" spans="2:9" s="7" customFormat="1" ht="37.799999999999997" customHeight="1">
      <c r="B2" s="8" t="s">
        <v>8</v>
      </c>
      <c r="C2" s="8" t="s">
        <v>7</v>
      </c>
      <c r="D2" s="8" t="s">
        <v>6</v>
      </c>
      <c r="E2" s="8" t="s">
        <v>5</v>
      </c>
      <c r="F2" s="8" t="s">
        <v>4</v>
      </c>
      <c r="G2" s="8" t="s">
        <v>3</v>
      </c>
      <c r="H2" s="8" t="s">
        <v>43</v>
      </c>
    </row>
    <row r="3" spans="2:9">
      <c r="B3" s="4">
        <v>1</v>
      </c>
      <c r="C3" s="5" t="str">
        <f t="shared" ref="C3:C34" si="0">"KW"&amp;B3</f>
        <v>KW1</v>
      </c>
      <c r="D3" s="6">
        <v>26628.69</v>
      </c>
      <c r="E3" s="5" t="s">
        <v>0</v>
      </c>
      <c r="F3" s="4">
        <v>44</v>
      </c>
      <c r="G3" s="4">
        <v>4656</v>
      </c>
      <c r="H3" s="4">
        <v>1</v>
      </c>
    </row>
    <row r="4" spans="2:9">
      <c r="B4" s="4">
        <v>2</v>
      </c>
      <c r="C4" s="5" t="str">
        <f t="shared" si="0"/>
        <v>KW2</v>
      </c>
      <c r="D4" s="6">
        <v>31717.839999999997</v>
      </c>
      <c r="E4" s="5" t="s">
        <v>2</v>
      </c>
      <c r="F4" s="4">
        <v>55</v>
      </c>
      <c r="G4" s="4">
        <v>4313</v>
      </c>
      <c r="H4" s="4">
        <v>2</v>
      </c>
      <c r="I4" s="46"/>
    </row>
    <row r="5" spans="2:9">
      <c r="B5" s="4">
        <v>3</v>
      </c>
      <c r="C5" s="5" t="str">
        <f t="shared" si="0"/>
        <v>KW3</v>
      </c>
      <c r="D5" s="6">
        <v>45687.399999999994</v>
      </c>
      <c r="E5" s="5" t="s">
        <v>1</v>
      </c>
      <c r="F5" s="4">
        <v>33</v>
      </c>
      <c r="G5" s="4">
        <v>5091</v>
      </c>
      <c r="H5" s="4">
        <v>4</v>
      </c>
    </row>
    <row r="6" spans="2:9">
      <c r="B6" s="4">
        <v>4</v>
      </c>
      <c r="C6" s="5" t="str">
        <f t="shared" si="0"/>
        <v>KW4</v>
      </c>
      <c r="D6" s="6">
        <v>23307.679999999997</v>
      </c>
      <c r="E6" s="5" t="s">
        <v>0</v>
      </c>
      <c r="F6" s="4">
        <v>57</v>
      </c>
      <c r="G6" s="4">
        <v>5015</v>
      </c>
      <c r="H6" s="4">
        <v>1</v>
      </c>
    </row>
    <row r="7" spans="2:9">
      <c r="B7" s="4">
        <v>5</v>
      </c>
      <c r="C7" s="5" t="str">
        <f t="shared" si="0"/>
        <v>KW5</v>
      </c>
      <c r="D7" s="6">
        <v>38068.305</v>
      </c>
      <c r="E7" s="5" t="s">
        <v>2</v>
      </c>
      <c r="F7" s="4">
        <v>55</v>
      </c>
      <c r="G7" s="4">
        <v>5077</v>
      </c>
      <c r="H7" s="4">
        <v>3</v>
      </c>
    </row>
    <row r="8" spans="2:9">
      <c r="B8" s="4">
        <v>6</v>
      </c>
      <c r="C8" s="5" t="str">
        <f t="shared" si="0"/>
        <v>KW6</v>
      </c>
      <c r="D8" s="6">
        <v>49189.195</v>
      </c>
      <c r="E8" s="5" t="s">
        <v>1</v>
      </c>
      <c r="F8" s="4">
        <v>45</v>
      </c>
      <c r="G8" s="4">
        <v>4944</v>
      </c>
      <c r="H8" s="4">
        <v>4</v>
      </c>
    </row>
    <row r="9" spans="2:9">
      <c r="B9" s="4">
        <v>7</v>
      </c>
      <c r="C9" s="5" t="str">
        <f t="shared" si="0"/>
        <v>KW7</v>
      </c>
      <c r="D9" s="6">
        <v>25378.87</v>
      </c>
      <c r="E9" s="5" t="s">
        <v>0</v>
      </c>
      <c r="F9" s="4">
        <v>39</v>
      </c>
      <c r="G9" s="4">
        <v>4594</v>
      </c>
      <c r="H9" s="4">
        <v>1</v>
      </c>
    </row>
    <row r="10" spans="2:9">
      <c r="B10" s="4">
        <v>8</v>
      </c>
      <c r="C10" s="5" t="str">
        <f t="shared" si="0"/>
        <v>KW8</v>
      </c>
      <c r="D10" s="6">
        <v>45342.549999999996</v>
      </c>
      <c r="E10" s="5" t="s">
        <v>2</v>
      </c>
      <c r="F10" s="4">
        <v>28</v>
      </c>
      <c r="G10" s="4">
        <v>5065</v>
      </c>
      <c r="H10" s="4">
        <v>4</v>
      </c>
    </row>
    <row r="11" spans="2:9">
      <c r="B11" s="4">
        <v>9</v>
      </c>
      <c r="C11" s="5" t="str">
        <f t="shared" si="0"/>
        <v>KW9</v>
      </c>
      <c r="D11" s="6">
        <v>53298.134999999995</v>
      </c>
      <c r="E11" s="5" t="s">
        <v>1</v>
      </c>
      <c r="F11" s="4">
        <v>41</v>
      </c>
      <c r="G11" s="4">
        <v>5192</v>
      </c>
      <c r="H11" s="4">
        <v>4</v>
      </c>
    </row>
    <row r="12" spans="2:9">
      <c r="B12" s="4">
        <v>10</v>
      </c>
      <c r="C12" s="5" t="str">
        <f t="shared" si="0"/>
        <v>KW10</v>
      </c>
      <c r="D12" s="6">
        <v>26370.574999999997</v>
      </c>
      <c r="E12" s="5" t="s">
        <v>0</v>
      </c>
      <c r="F12" s="4">
        <v>31</v>
      </c>
      <c r="G12" s="4">
        <v>5275</v>
      </c>
      <c r="H12" s="4">
        <v>1</v>
      </c>
    </row>
    <row r="13" spans="2:9">
      <c r="B13" s="4">
        <v>11</v>
      </c>
      <c r="C13" s="5" t="str">
        <f t="shared" si="0"/>
        <v>KW11</v>
      </c>
      <c r="D13" s="6">
        <v>41566.964999999997</v>
      </c>
      <c r="E13" s="5" t="s">
        <v>2</v>
      </c>
      <c r="F13" s="4">
        <v>54</v>
      </c>
      <c r="G13" s="4">
        <v>5147</v>
      </c>
      <c r="H13" s="4">
        <v>3</v>
      </c>
    </row>
    <row r="14" spans="2:9">
      <c r="B14" s="4">
        <v>12</v>
      </c>
      <c r="C14" s="5" t="str">
        <f t="shared" si="0"/>
        <v>KW12</v>
      </c>
      <c r="D14" s="6">
        <v>53949.17</v>
      </c>
      <c r="E14" s="5" t="s">
        <v>1</v>
      </c>
      <c r="F14" s="4">
        <v>41</v>
      </c>
      <c r="G14" s="4">
        <v>5543</v>
      </c>
      <c r="H14" s="4">
        <v>5</v>
      </c>
    </row>
    <row r="15" spans="2:9">
      <c r="B15" s="4">
        <v>13</v>
      </c>
      <c r="C15" s="5" t="str">
        <f t="shared" si="0"/>
        <v>KW13</v>
      </c>
      <c r="D15" s="6">
        <v>27655.924999999999</v>
      </c>
      <c r="E15" s="5" t="s">
        <v>0</v>
      </c>
      <c r="F15" s="4">
        <v>53</v>
      </c>
      <c r="G15" s="4">
        <v>4528</v>
      </c>
      <c r="H15" s="4">
        <v>1</v>
      </c>
    </row>
    <row r="16" spans="2:9">
      <c r="B16" s="4">
        <v>14</v>
      </c>
      <c r="C16" s="5" t="str">
        <f t="shared" si="0"/>
        <v>KW14</v>
      </c>
      <c r="D16" s="6">
        <v>42756.174999999996</v>
      </c>
      <c r="E16" s="5" t="s">
        <v>2</v>
      </c>
      <c r="F16" s="4">
        <v>41</v>
      </c>
      <c r="G16" s="4">
        <v>4165</v>
      </c>
      <c r="H16" s="4">
        <v>3</v>
      </c>
    </row>
    <row r="17" spans="2:8">
      <c r="B17" s="4">
        <v>15</v>
      </c>
      <c r="C17" s="5" t="str">
        <f t="shared" si="0"/>
        <v>KW15</v>
      </c>
      <c r="D17" s="6">
        <v>51533.13</v>
      </c>
      <c r="E17" s="5" t="s">
        <v>1</v>
      </c>
      <c r="F17" s="4">
        <v>49</v>
      </c>
      <c r="G17" s="4">
        <v>4241</v>
      </c>
      <c r="H17" s="4">
        <v>4</v>
      </c>
    </row>
    <row r="18" spans="2:8">
      <c r="B18" s="4">
        <v>16</v>
      </c>
      <c r="C18" s="5" t="str">
        <f t="shared" si="0"/>
        <v>KW16</v>
      </c>
      <c r="D18" s="6">
        <v>36157</v>
      </c>
      <c r="E18" s="5" t="s">
        <v>0</v>
      </c>
      <c r="F18" s="4">
        <v>43</v>
      </c>
      <c r="G18" s="4">
        <v>5135</v>
      </c>
      <c r="H18" s="4">
        <v>2</v>
      </c>
    </row>
    <row r="19" spans="2:8">
      <c r="B19" s="4">
        <v>17</v>
      </c>
      <c r="C19" s="5" t="str">
        <f t="shared" si="0"/>
        <v>KW17</v>
      </c>
      <c r="D19" s="6">
        <v>40970.269999999997</v>
      </c>
      <c r="E19" s="5" t="s">
        <v>2</v>
      </c>
      <c r="F19" s="4">
        <v>60</v>
      </c>
      <c r="G19" s="4">
        <v>4728</v>
      </c>
      <c r="H19" s="4">
        <v>3</v>
      </c>
    </row>
    <row r="20" spans="2:8">
      <c r="B20" s="4">
        <v>18</v>
      </c>
      <c r="C20" s="5" t="str">
        <f t="shared" si="0"/>
        <v>KW18</v>
      </c>
      <c r="D20" s="6">
        <v>54865.634999999995</v>
      </c>
      <c r="E20" s="5" t="s">
        <v>1</v>
      </c>
      <c r="F20" s="4">
        <v>52</v>
      </c>
      <c r="G20" s="4">
        <v>5469</v>
      </c>
      <c r="H20" s="4">
        <v>5</v>
      </c>
    </row>
    <row r="21" spans="2:8">
      <c r="B21" s="4">
        <v>19</v>
      </c>
      <c r="C21" s="5" t="str">
        <f t="shared" si="0"/>
        <v>KW19</v>
      </c>
      <c r="D21" s="6">
        <v>33380.434999999998</v>
      </c>
      <c r="E21" s="5" t="s">
        <v>0</v>
      </c>
      <c r="F21" s="4">
        <v>24</v>
      </c>
      <c r="G21" s="4">
        <v>5567</v>
      </c>
      <c r="H21" s="4">
        <v>2</v>
      </c>
    </row>
    <row r="22" spans="2:8">
      <c r="B22" s="4">
        <v>20</v>
      </c>
      <c r="C22" s="5" t="str">
        <f t="shared" si="0"/>
        <v>KW20</v>
      </c>
      <c r="D22" s="6">
        <v>46995.74</v>
      </c>
      <c r="E22" s="5" t="s">
        <v>2</v>
      </c>
      <c r="F22" s="4">
        <v>45</v>
      </c>
      <c r="G22" s="4">
        <v>4883</v>
      </c>
      <c r="H22" s="4">
        <v>4</v>
      </c>
    </row>
    <row r="23" spans="2:8">
      <c r="B23" s="4">
        <v>21</v>
      </c>
      <c r="C23" s="5" t="str">
        <f t="shared" si="0"/>
        <v>KW21</v>
      </c>
      <c r="D23" s="6">
        <v>60814.819999999992</v>
      </c>
      <c r="E23" s="5" t="s">
        <v>1</v>
      </c>
      <c r="F23" s="4">
        <v>25</v>
      </c>
      <c r="G23" s="4">
        <v>3018</v>
      </c>
      <c r="H23" s="4">
        <v>5</v>
      </c>
    </row>
    <row r="24" spans="2:8">
      <c r="B24" s="4">
        <v>22</v>
      </c>
      <c r="C24" s="5" t="str">
        <f t="shared" si="0"/>
        <v>KW22</v>
      </c>
      <c r="D24" s="6">
        <v>40078.884999999995</v>
      </c>
      <c r="E24" s="5" t="s">
        <v>0</v>
      </c>
      <c r="F24" s="4">
        <v>38</v>
      </c>
      <c r="G24" s="4">
        <v>2722</v>
      </c>
      <c r="H24" s="4">
        <v>3</v>
      </c>
    </row>
    <row r="25" spans="2:8">
      <c r="B25" s="4">
        <v>23</v>
      </c>
      <c r="C25" s="5" t="str">
        <f t="shared" si="0"/>
        <v>KW23</v>
      </c>
      <c r="D25" s="6">
        <v>44371.744999999995</v>
      </c>
      <c r="E25" s="5" t="s">
        <v>2</v>
      </c>
      <c r="F25" s="4">
        <v>26</v>
      </c>
      <c r="G25" s="4">
        <v>2882</v>
      </c>
      <c r="H25" s="4">
        <v>3</v>
      </c>
    </row>
    <row r="26" spans="2:8">
      <c r="B26" s="4">
        <v>24</v>
      </c>
      <c r="C26" s="5" t="str">
        <f t="shared" si="0"/>
        <v>KW24</v>
      </c>
      <c r="D26" s="6">
        <v>56425.82</v>
      </c>
      <c r="E26" s="5" t="s">
        <v>1</v>
      </c>
      <c r="F26" s="4">
        <v>42</v>
      </c>
      <c r="G26" s="4">
        <v>1693</v>
      </c>
      <c r="H26" s="4">
        <v>5</v>
      </c>
    </row>
    <row r="27" spans="2:8">
      <c r="B27" s="4">
        <v>25</v>
      </c>
      <c r="C27" s="5" t="str">
        <f t="shared" si="0"/>
        <v>KW25</v>
      </c>
      <c r="D27" s="6">
        <v>44146.024999999994</v>
      </c>
      <c r="E27" s="5" t="s">
        <v>0</v>
      </c>
      <c r="F27" s="4">
        <v>23</v>
      </c>
      <c r="G27" s="4">
        <v>2870</v>
      </c>
      <c r="H27" s="4">
        <v>3</v>
      </c>
    </row>
    <row r="28" spans="2:8">
      <c r="B28" s="4">
        <v>26</v>
      </c>
      <c r="C28" s="5" t="str">
        <f t="shared" si="0"/>
        <v>KW26</v>
      </c>
      <c r="D28" s="6">
        <v>50487.084999999999</v>
      </c>
      <c r="E28" s="5" t="s">
        <v>2</v>
      </c>
      <c r="F28" s="4">
        <v>31</v>
      </c>
      <c r="G28" s="4">
        <v>2517</v>
      </c>
      <c r="H28" s="4">
        <v>4</v>
      </c>
    </row>
    <row r="29" spans="2:8">
      <c r="B29" s="4">
        <v>27</v>
      </c>
      <c r="C29" s="5" t="str">
        <f t="shared" si="0"/>
        <v>KW27</v>
      </c>
      <c r="D29" s="6">
        <v>61941.329999999994</v>
      </c>
      <c r="E29" s="5" t="s">
        <v>1</v>
      </c>
      <c r="F29" s="4">
        <v>24</v>
      </c>
      <c r="G29" s="4">
        <v>3181</v>
      </c>
      <c r="H29" s="4">
        <v>5</v>
      </c>
    </row>
    <row r="30" spans="2:8">
      <c r="B30" s="4">
        <v>28</v>
      </c>
      <c r="C30" s="5" t="str">
        <f t="shared" si="0"/>
        <v>KW28</v>
      </c>
      <c r="D30" s="6">
        <v>43791.77</v>
      </c>
      <c r="E30" s="5" t="s">
        <v>0</v>
      </c>
      <c r="F30" s="4">
        <v>26</v>
      </c>
      <c r="G30" s="4">
        <v>3164</v>
      </c>
      <c r="H30" s="4">
        <v>3</v>
      </c>
    </row>
    <row r="31" spans="2:8">
      <c r="B31" s="4">
        <v>29</v>
      </c>
      <c r="C31" s="5" t="str">
        <f t="shared" si="0"/>
        <v>KW29</v>
      </c>
      <c r="D31" s="6">
        <v>52687.854999999996</v>
      </c>
      <c r="E31" s="5" t="s">
        <v>2</v>
      </c>
      <c r="F31" s="4">
        <v>34</v>
      </c>
      <c r="G31" s="4">
        <v>2934</v>
      </c>
      <c r="H31" s="4">
        <v>4</v>
      </c>
    </row>
    <row r="32" spans="2:8">
      <c r="B32" s="4">
        <v>30</v>
      </c>
      <c r="C32" s="5" t="str">
        <f t="shared" si="0"/>
        <v>KW30</v>
      </c>
      <c r="D32" s="6">
        <v>55604.45</v>
      </c>
      <c r="E32" s="5" t="s">
        <v>1</v>
      </c>
      <c r="F32" s="4">
        <v>29</v>
      </c>
      <c r="G32" s="4">
        <v>3225</v>
      </c>
      <c r="H32" s="4">
        <v>5</v>
      </c>
    </row>
    <row r="33" spans="2:8">
      <c r="B33" s="4">
        <v>31</v>
      </c>
      <c r="C33" s="5" t="str">
        <f t="shared" si="0"/>
        <v>KW31</v>
      </c>
      <c r="D33" s="6">
        <v>39399.634999999995</v>
      </c>
      <c r="E33" s="5" t="s">
        <v>0</v>
      </c>
      <c r="F33" s="4">
        <v>36</v>
      </c>
      <c r="G33" s="4">
        <v>2838</v>
      </c>
      <c r="H33" s="4">
        <v>3</v>
      </c>
    </row>
    <row r="34" spans="2:8">
      <c r="B34" s="4">
        <v>32</v>
      </c>
      <c r="C34" s="5" t="str">
        <f t="shared" si="0"/>
        <v>KW32</v>
      </c>
      <c r="D34" s="6">
        <v>50545.604999999996</v>
      </c>
      <c r="E34" s="5" t="s">
        <v>2</v>
      </c>
      <c r="F34" s="4">
        <v>13</v>
      </c>
      <c r="G34" s="4">
        <v>4793</v>
      </c>
      <c r="H34" s="4">
        <v>4</v>
      </c>
    </row>
    <row r="35" spans="2:8">
      <c r="B35" s="4">
        <v>33</v>
      </c>
      <c r="C35" s="5" t="str">
        <f t="shared" ref="C35:C66" si="1">"KW"&amp;B35</f>
        <v>KW33</v>
      </c>
      <c r="D35" s="6">
        <v>65093.049999999996</v>
      </c>
      <c r="E35" s="5" t="s">
        <v>1</v>
      </c>
      <c r="F35" s="4">
        <v>19</v>
      </c>
      <c r="G35" s="4">
        <v>3960</v>
      </c>
      <c r="H35" s="4">
        <v>5</v>
      </c>
    </row>
    <row r="36" spans="2:8">
      <c r="B36" s="4">
        <v>34</v>
      </c>
      <c r="C36" s="5" t="str">
        <f t="shared" si="1"/>
        <v>KW34</v>
      </c>
      <c r="D36" s="6">
        <v>41750.884999999995</v>
      </c>
      <c r="E36" s="5" t="s">
        <v>0</v>
      </c>
      <c r="F36" s="4">
        <v>17</v>
      </c>
      <c r="G36" s="4">
        <v>3532</v>
      </c>
      <c r="H36" s="4">
        <v>3</v>
      </c>
    </row>
    <row r="37" spans="2:8">
      <c r="B37" s="4">
        <v>35</v>
      </c>
      <c r="C37" s="5" t="str">
        <f t="shared" si="1"/>
        <v>KW35</v>
      </c>
      <c r="D37" s="6">
        <v>52414.064999999995</v>
      </c>
      <c r="E37" s="5" t="s">
        <v>2</v>
      </c>
      <c r="F37" s="4">
        <v>38</v>
      </c>
      <c r="G37" s="4">
        <v>2487</v>
      </c>
      <c r="H37" s="4">
        <v>4</v>
      </c>
    </row>
    <row r="38" spans="2:8">
      <c r="B38" s="4">
        <v>36</v>
      </c>
      <c r="C38" s="5" t="str">
        <f t="shared" si="1"/>
        <v>KW36</v>
      </c>
      <c r="D38" s="6">
        <v>62724.034999999996</v>
      </c>
      <c r="E38" s="5" t="s">
        <v>1</v>
      </c>
      <c r="F38" s="4">
        <v>20</v>
      </c>
      <c r="G38" s="4">
        <v>1138</v>
      </c>
      <c r="H38" s="4">
        <v>5</v>
      </c>
    </row>
    <row r="39" spans="2:8">
      <c r="B39" s="4">
        <v>37</v>
      </c>
      <c r="C39" s="5" t="str">
        <f t="shared" si="1"/>
        <v>KW37</v>
      </c>
      <c r="D39" s="6">
        <v>48369.914999999994</v>
      </c>
      <c r="E39" s="5" t="s">
        <v>0</v>
      </c>
      <c r="F39" s="4">
        <v>25</v>
      </c>
      <c r="G39" s="4">
        <v>3754</v>
      </c>
      <c r="H39" s="4">
        <v>4</v>
      </c>
    </row>
    <row r="40" spans="2:8">
      <c r="B40" s="4">
        <v>38</v>
      </c>
      <c r="C40" s="5" t="str">
        <f t="shared" si="1"/>
        <v>KW38</v>
      </c>
      <c r="D40" s="6">
        <v>61850.414999999994</v>
      </c>
      <c r="E40" s="5" t="s">
        <v>2</v>
      </c>
      <c r="F40" s="4">
        <v>14</v>
      </c>
      <c r="G40" s="4">
        <v>4017</v>
      </c>
      <c r="H40" s="4">
        <v>5</v>
      </c>
    </row>
    <row r="41" spans="2:8">
      <c r="B41" s="4">
        <v>39</v>
      </c>
      <c r="C41" s="5" t="str">
        <f t="shared" si="1"/>
        <v>KW39</v>
      </c>
      <c r="D41" s="6">
        <v>65241.439999999995</v>
      </c>
      <c r="E41" s="5" t="s">
        <v>1</v>
      </c>
      <c r="F41" s="4">
        <v>39</v>
      </c>
      <c r="G41" s="4">
        <v>2157</v>
      </c>
      <c r="H41" s="4">
        <v>5</v>
      </c>
    </row>
    <row r="42" spans="2:8">
      <c r="B42" s="4">
        <v>40</v>
      </c>
      <c r="C42" s="5" t="str">
        <f t="shared" si="1"/>
        <v>KW40</v>
      </c>
      <c r="D42" s="6">
        <v>50553.964999999997</v>
      </c>
      <c r="E42" s="5" t="s">
        <v>0</v>
      </c>
      <c r="F42" s="4">
        <v>24</v>
      </c>
      <c r="G42" s="4">
        <v>3421</v>
      </c>
      <c r="H42" s="4">
        <v>4</v>
      </c>
    </row>
    <row r="43" spans="2:8">
      <c r="B43" s="4">
        <v>41</v>
      </c>
      <c r="C43" s="5" t="str">
        <f t="shared" si="1"/>
        <v>KW41</v>
      </c>
      <c r="D43" s="6">
        <v>55944.074999999997</v>
      </c>
      <c r="E43" s="5" t="s">
        <v>2</v>
      </c>
      <c r="F43" s="4">
        <v>34</v>
      </c>
      <c r="G43" s="4">
        <v>4203</v>
      </c>
      <c r="H43" s="4">
        <v>5</v>
      </c>
    </row>
    <row r="44" spans="2:8">
      <c r="B44" s="4">
        <v>42</v>
      </c>
      <c r="C44" s="5" t="str">
        <f t="shared" si="1"/>
        <v>KW42</v>
      </c>
      <c r="D44" s="6">
        <v>58216.95</v>
      </c>
      <c r="E44" s="5" t="s">
        <v>1</v>
      </c>
      <c r="F44" s="4">
        <v>35</v>
      </c>
      <c r="G44" s="4">
        <v>4534</v>
      </c>
      <c r="H44" s="4">
        <v>5</v>
      </c>
    </row>
    <row r="45" spans="2:8">
      <c r="B45" s="4">
        <v>43</v>
      </c>
      <c r="C45" s="5" t="str">
        <f t="shared" si="1"/>
        <v>KW43</v>
      </c>
      <c r="D45" s="6">
        <v>44154.384999999995</v>
      </c>
      <c r="E45" s="5" t="s">
        <v>0</v>
      </c>
      <c r="F45" s="4">
        <v>50</v>
      </c>
      <c r="G45" s="4">
        <v>3237</v>
      </c>
      <c r="H45" s="4">
        <v>3</v>
      </c>
    </row>
    <row r="46" spans="2:8">
      <c r="B46" s="4">
        <v>44</v>
      </c>
      <c r="C46" s="5" t="str">
        <f t="shared" si="1"/>
        <v>KW44</v>
      </c>
      <c r="D46" s="6">
        <v>45401.07</v>
      </c>
      <c r="E46" s="5" t="s">
        <v>2</v>
      </c>
      <c r="F46" s="4">
        <v>41</v>
      </c>
      <c r="G46" s="4">
        <v>2863</v>
      </c>
      <c r="H46" s="4">
        <v>4</v>
      </c>
    </row>
    <row r="47" spans="2:8">
      <c r="B47" s="4">
        <v>45</v>
      </c>
      <c r="C47" s="5" t="str">
        <f t="shared" si="1"/>
        <v>KW45</v>
      </c>
      <c r="D47" s="6">
        <v>60001.81</v>
      </c>
      <c r="E47" s="5" t="s">
        <v>1</v>
      </c>
      <c r="F47" s="4">
        <v>35</v>
      </c>
      <c r="G47" s="4">
        <v>4038</v>
      </c>
      <c r="H47" s="4">
        <v>5</v>
      </c>
    </row>
    <row r="48" spans="2:8">
      <c r="B48" s="4">
        <v>46</v>
      </c>
      <c r="C48" s="5" t="str">
        <f t="shared" si="1"/>
        <v>KW46</v>
      </c>
      <c r="D48" s="6">
        <v>36908.354999999996</v>
      </c>
      <c r="E48" s="5" t="s">
        <v>0</v>
      </c>
      <c r="F48" s="4">
        <v>45</v>
      </c>
      <c r="G48" s="4">
        <v>4063</v>
      </c>
      <c r="H48" s="4">
        <v>3</v>
      </c>
    </row>
    <row r="49" spans="2:8">
      <c r="B49" s="4">
        <v>47</v>
      </c>
      <c r="C49" s="5" t="str">
        <f t="shared" si="1"/>
        <v>KW47</v>
      </c>
      <c r="D49" s="6">
        <v>46123.164999999994</v>
      </c>
      <c r="E49" s="5" t="s">
        <v>2</v>
      </c>
      <c r="F49" s="4">
        <v>26</v>
      </c>
      <c r="G49" s="4">
        <v>3466</v>
      </c>
      <c r="H49" s="4">
        <v>4</v>
      </c>
    </row>
    <row r="50" spans="2:8">
      <c r="B50" s="4">
        <v>48</v>
      </c>
      <c r="C50" s="5" t="str">
        <f t="shared" si="1"/>
        <v>KW48</v>
      </c>
      <c r="D50" s="6">
        <v>53798.689999999995</v>
      </c>
      <c r="E50" s="5" t="s">
        <v>1</v>
      </c>
      <c r="F50" s="4">
        <v>39</v>
      </c>
      <c r="G50" s="4">
        <v>2476</v>
      </c>
      <c r="H50" s="4">
        <v>5</v>
      </c>
    </row>
    <row r="51" spans="2:8">
      <c r="B51" s="4">
        <v>49</v>
      </c>
      <c r="C51" s="5" t="str">
        <f t="shared" si="1"/>
        <v>KW49</v>
      </c>
      <c r="D51" s="6">
        <v>38392.254999999997</v>
      </c>
      <c r="E51" s="5" t="s">
        <v>0</v>
      </c>
      <c r="F51" s="4">
        <v>52</v>
      </c>
      <c r="G51" s="4">
        <v>4574</v>
      </c>
      <c r="H51" s="4">
        <v>3</v>
      </c>
    </row>
    <row r="52" spans="2:8">
      <c r="B52" s="4">
        <v>50</v>
      </c>
      <c r="C52" s="5" t="str">
        <f t="shared" si="1"/>
        <v>KW50</v>
      </c>
      <c r="D52" s="6">
        <v>52280.304999999993</v>
      </c>
      <c r="E52" s="5" t="s">
        <v>2</v>
      </c>
      <c r="F52" s="4">
        <v>46</v>
      </c>
      <c r="G52" s="4">
        <v>4844</v>
      </c>
      <c r="H52" s="4">
        <v>4</v>
      </c>
    </row>
    <row r="53" spans="2:8">
      <c r="B53" s="4">
        <v>51</v>
      </c>
      <c r="C53" s="5" t="str">
        <f t="shared" si="1"/>
        <v>KW51</v>
      </c>
      <c r="D53" s="6">
        <v>55644.159999999996</v>
      </c>
      <c r="E53" s="5" t="s">
        <v>1</v>
      </c>
      <c r="F53" s="4">
        <v>36</v>
      </c>
      <c r="G53" s="4">
        <v>3505</v>
      </c>
      <c r="H53" s="4">
        <v>5</v>
      </c>
    </row>
    <row r="54" spans="2:8">
      <c r="B54" s="4">
        <v>52</v>
      </c>
      <c r="C54" s="5" t="str">
        <f t="shared" si="1"/>
        <v>KW52</v>
      </c>
      <c r="D54" s="6">
        <v>34896.729999999996</v>
      </c>
      <c r="E54" s="5" t="s">
        <v>0</v>
      </c>
      <c r="F54" s="4">
        <v>32</v>
      </c>
      <c r="G54" s="4">
        <v>4302</v>
      </c>
      <c r="H54" s="4">
        <v>2</v>
      </c>
    </row>
    <row r="55" spans="2:8">
      <c r="B55" s="4">
        <v>53</v>
      </c>
      <c r="C55" s="5" t="str">
        <f t="shared" si="1"/>
        <v>KW53</v>
      </c>
      <c r="D55" s="6">
        <v>44698.829999999994</v>
      </c>
      <c r="E55" s="5" t="s">
        <v>2</v>
      </c>
      <c r="F55" s="4">
        <v>35</v>
      </c>
      <c r="G55" s="4">
        <v>3383</v>
      </c>
      <c r="H55" s="4">
        <v>3</v>
      </c>
    </row>
    <row r="56" spans="2:8">
      <c r="B56" s="4">
        <v>54</v>
      </c>
      <c r="C56" s="5" t="str">
        <f t="shared" si="1"/>
        <v>KW54</v>
      </c>
      <c r="D56" s="6">
        <v>49621.824999999997</v>
      </c>
      <c r="E56" s="5" t="s">
        <v>1</v>
      </c>
      <c r="F56" s="4">
        <v>31</v>
      </c>
      <c r="G56" s="4">
        <v>4209</v>
      </c>
      <c r="H56" s="4">
        <v>4</v>
      </c>
    </row>
    <row r="57" spans="2:8">
      <c r="B57" s="4">
        <v>55</v>
      </c>
      <c r="C57" s="5" t="str">
        <f t="shared" si="1"/>
        <v>KW55</v>
      </c>
      <c r="D57" s="6">
        <v>31950.874999999996</v>
      </c>
      <c r="E57" s="5" t="s">
        <v>0</v>
      </c>
      <c r="F57" s="4">
        <v>48</v>
      </c>
      <c r="G57" s="4">
        <v>4244</v>
      </c>
      <c r="H57" s="4">
        <v>2</v>
      </c>
    </row>
    <row r="58" spans="2:8">
      <c r="B58" s="4">
        <v>56</v>
      </c>
      <c r="C58" s="5" t="str">
        <f t="shared" si="1"/>
        <v>KW56</v>
      </c>
      <c r="D58" s="6">
        <v>42962.039999999994</v>
      </c>
      <c r="E58" s="5" t="s">
        <v>2</v>
      </c>
      <c r="F58" s="4">
        <v>56</v>
      </c>
      <c r="G58" s="4">
        <v>3558</v>
      </c>
      <c r="H58" s="4">
        <v>3</v>
      </c>
    </row>
    <row r="59" spans="2:8">
      <c r="B59" s="4">
        <v>57</v>
      </c>
      <c r="C59" s="5" t="str">
        <f t="shared" si="1"/>
        <v>KW57</v>
      </c>
      <c r="D59" s="6">
        <v>49209.049999999996</v>
      </c>
      <c r="E59" s="5" t="s">
        <v>1</v>
      </c>
      <c r="F59" s="4">
        <v>40</v>
      </c>
      <c r="G59" s="4">
        <v>4925</v>
      </c>
      <c r="H59" s="4">
        <v>4</v>
      </c>
    </row>
    <row r="60" spans="2:8">
      <c r="B60" s="4">
        <v>58</v>
      </c>
      <c r="C60" s="5" t="str">
        <f t="shared" si="1"/>
        <v>KW58</v>
      </c>
      <c r="D60" s="6">
        <v>29980.004999999997</v>
      </c>
      <c r="E60" s="5" t="s">
        <v>0</v>
      </c>
      <c r="F60" s="4">
        <v>45</v>
      </c>
      <c r="G60" s="4">
        <v>3727</v>
      </c>
      <c r="H60" s="4">
        <v>2</v>
      </c>
    </row>
    <row r="61" spans="2:8">
      <c r="B61" s="4">
        <v>59</v>
      </c>
      <c r="C61" s="5" t="str">
        <f t="shared" si="1"/>
        <v>KW59</v>
      </c>
      <c r="D61" s="6">
        <v>42949.5</v>
      </c>
      <c r="E61" s="5" t="s">
        <v>2</v>
      </c>
      <c r="F61" s="4">
        <v>40</v>
      </c>
      <c r="G61" s="4">
        <v>4709</v>
      </c>
      <c r="H61" s="4">
        <v>3</v>
      </c>
    </row>
    <row r="62" spans="2:8">
      <c r="B62" s="4">
        <v>60</v>
      </c>
      <c r="C62" s="5" t="str">
        <f t="shared" si="1"/>
        <v>KW60</v>
      </c>
      <c r="D62" s="6">
        <v>47494.204999999994</v>
      </c>
      <c r="E62" s="5" t="s">
        <v>1</v>
      </c>
      <c r="F62" s="4">
        <v>34</v>
      </c>
      <c r="G62" s="4">
        <v>4190</v>
      </c>
      <c r="H62" s="4">
        <v>4</v>
      </c>
    </row>
    <row r="63" spans="2:8">
      <c r="B63" s="4">
        <v>61</v>
      </c>
      <c r="C63" s="5" t="str">
        <f t="shared" si="1"/>
        <v>KW61</v>
      </c>
      <c r="D63" s="6">
        <v>26628.69</v>
      </c>
      <c r="E63" s="5" t="s">
        <v>0</v>
      </c>
      <c r="F63" s="4">
        <v>44</v>
      </c>
      <c r="G63" s="4">
        <v>4656</v>
      </c>
      <c r="H63" s="4">
        <v>1</v>
      </c>
    </row>
    <row r="64" spans="2:8">
      <c r="B64" s="4">
        <v>62</v>
      </c>
      <c r="C64" s="5" t="str">
        <f t="shared" si="1"/>
        <v>KW62</v>
      </c>
      <c r="D64" s="6">
        <v>31717.839999999997</v>
      </c>
      <c r="E64" s="5" t="s">
        <v>2</v>
      </c>
      <c r="F64" s="4">
        <v>55</v>
      </c>
      <c r="G64" s="4">
        <v>4313</v>
      </c>
      <c r="H64" s="4">
        <v>2</v>
      </c>
    </row>
    <row r="65" spans="2:8">
      <c r="B65" s="4">
        <v>63</v>
      </c>
      <c r="C65" s="5" t="str">
        <f t="shared" si="1"/>
        <v>KW63</v>
      </c>
      <c r="D65" s="6">
        <v>45687.399999999994</v>
      </c>
      <c r="E65" s="5" t="s">
        <v>1</v>
      </c>
      <c r="F65" s="4">
        <v>33</v>
      </c>
      <c r="G65" s="4">
        <v>5091</v>
      </c>
      <c r="H65" s="4">
        <v>4</v>
      </c>
    </row>
    <row r="66" spans="2:8">
      <c r="B66" s="4">
        <v>64</v>
      </c>
      <c r="C66" s="5" t="str">
        <f t="shared" si="1"/>
        <v>KW64</v>
      </c>
      <c r="D66" s="6">
        <v>23307.679999999997</v>
      </c>
      <c r="E66" s="5" t="s">
        <v>0</v>
      </c>
      <c r="F66" s="4">
        <v>57</v>
      </c>
      <c r="G66" s="4">
        <v>5015</v>
      </c>
      <c r="H66" s="4">
        <v>1</v>
      </c>
    </row>
    <row r="67" spans="2:8">
      <c r="B67" s="4">
        <v>65</v>
      </c>
      <c r="C67" s="5" t="str">
        <f t="shared" ref="C67:C98" si="2">"KW"&amp;B67</f>
        <v>KW65</v>
      </c>
      <c r="D67" s="6">
        <v>38068.305</v>
      </c>
      <c r="E67" s="5" t="s">
        <v>2</v>
      </c>
      <c r="F67" s="4">
        <v>55</v>
      </c>
      <c r="G67" s="4">
        <v>5077</v>
      </c>
      <c r="H67" s="4">
        <v>3</v>
      </c>
    </row>
    <row r="68" spans="2:8">
      <c r="B68" s="4">
        <v>66</v>
      </c>
      <c r="C68" s="5" t="str">
        <f t="shared" si="2"/>
        <v>KW66</v>
      </c>
      <c r="D68" s="6">
        <v>49189.195</v>
      </c>
      <c r="E68" s="5" t="s">
        <v>1</v>
      </c>
      <c r="F68" s="4">
        <v>45</v>
      </c>
      <c r="G68" s="4">
        <v>4944</v>
      </c>
      <c r="H68" s="4">
        <v>4</v>
      </c>
    </row>
    <row r="69" spans="2:8">
      <c r="B69" s="4">
        <v>67</v>
      </c>
      <c r="C69" s="5" t="str">
        <f t="shared" si="2"/>
        <v>KW67</v>
      </c>
      <c r="D69" s="6">
        <v>25378.87</v>
      </c>
      <c r="E69" s="5" t="s">
        <v>0</v>
      </c>
      <c r="F69" s="4">
        <v>39</v>
      </c>
      <c r="G69" s="4">
        <v>4594</v>
      </c>
      <c r="H69" s="4">
        <v>1</v>
      </c>
    </row>
    <row r="70" spans="2:8">
      <c r="B70" s="4">
        <v>68</v>
      </c>
      <c r="C70" s="5" t="str">
        <f t="shared" si="2"/>
        <v>KW68</v>
      </c>
      <c r="D70" s="6">
        <v>45342.549999999996</v>
      </c>
      <c r="E70" s="5" t="s">
        <v>2</v>
      </c>
      <c r="F70" s="4">
        <v>28</v>
      </c>
      <c r="G70" s="4">
        <v>5065</v>
      </c>
      <c r="H70" s="4">
        <v>4</v>
      </c>
    </row>
    <row r="71" spans="2:8">
      <c r="B71" s="4">
        <v>69</v>
      </c>
      <c r="C71" s="5" t="str">
        <f t="shared" si="2"/>
        <v>KW69</v>
      </c>
      <c r="D71" s="6">
        <v>53298.134999999995</v>
      </c>
      <c r="E71" s="5" t="s">
        <v>1</v>
      </c>
      <c r="F71" s="4">
        <v>41</v>
      </c>
      <c r="G71" s="4">
        <v>5192</v>
      </c>
      <c r="H71" s="4">
        <v>4</v>
      </c>
    </row>
    <row r="72" spans="2:8">
      <c r="B72" s="4">
        <v>70</v>
      </c>
      <c r="C72" s="5" t="str">
        <f t="shared" si="2"/>
        <v>KW70</v>
      </c>
      <c r="D72" s="6">
        <v>26370.574999999997</v>
      </c>
      <c r="E72" s="5" t="s">
        <v>0</v>
      </c>
      <c r="F72" s="4">
        <v>31</v>
      </c>
      <c r="G72" s="4">
        <v>5275</v>
      </c>
      <c r="H72" s="4">
        <v>1</v>
      </c>
    </row>
    <row r="73" spans="2:8">
      <c r="B73" s="4">
        <v>71</v>
      </c>
      <c r="C73" s="5" t="str">
        <f t="shared" si="2"/>
        <v>KW71</v>
      </c>
      <c r="D73" s="6">
        <v>41566.964999999997</v>
      </c>
      <c r="E73" s="5" t="s">
        <v>2</v>
      </c>
      <c r="F73" s="4">
        <v>54</v>
      </c>
      <c r="G73" s="4">
        <v>5147</v>
      </c>
      <c r="H73" s="4">
        <v>3</v>
      </c>
    </row>
    <row r="74" spans="2:8">
      <c r="B74" s="4">
        <v>72</v>
      </c>
      <c r="C74" s="5" t="str">
        <f t="shared" si="2"/>
        <v>KW72</v>
      </c>
      <c r="D74" s="6">
        <v>53949.17</v>
      </c>
      <c r="E74" s="5" t="s">
        <v>1</v>
      </c>
      <c r="F74" s="4">
        <v>41</v>
      </c>
      <c r="G74" s="4">
        <v>5543</v>
      </c>
      <c r="H74" s="4">
        <v>5</v>
      </c>
    </row>
    <row r="75" spans="2:8">
      <c r="B75" s="4">
        <v>73</v>
      </c>
      <c r="C75" s="5" t="str">
        <f t="shared" si="2"/>
        <v>KW73</v>
      </c>
      <c r="D75" s="6">
        <v>27655.924999999999</v>
      </c>
      <c r="E75" s="5" t="s">
        <v>0</v>
      </c>
      <c r="F75" s="4">
        <v>53</v>
      </c>
      <c r="G75" s="4">
        <v>4528</v>
      </c>
      <c r="H75" s="4">
        <v>1</v>
      </c>
    </row>
    <row r="76" spans="2:8">
      <c r="B76" s="4">
        <v>74</v>
      </c>
      <c r="C76" s="5" t="str">
        <f t="shared" si="2"/>
        <v>KW74</v>
      </c>
      <c r="D76" s="6">
        <v>42756.174999999996</v>
      </c>
      <c r="E76" s="5" t="s">
        <v>2</v>
      </c>
      <c r="F76" s="4">
        <v>41</v>
      </c>
      <c r="G76" s="4">
        <v>4165</v>
      </c>
      <c r="H76" s="4">
        <v>3</v>
      </c>
    </row>
    <row r="77" spans="2:8">
      <c r="B77" s="4">
        <v>75</v>
      </c>
      <c r="C77" s="5" t="str">
        <f t="shared" si="2"/>
        <v>KW75</v>
      </c>
      <c r="D77" s="6">
        <v>51533.13</v>
      </c>
      <c r="E77" s="5" t="s">
        <v>1</v>
      </c>
      <c r="F77" s="4">
        <v>49</v>
      </c>
      <c r="G77" s="4">
        <v>4241</v>
      </c>
      <c r="H77" s="4">
        <v>4</v>
      </c>
    </row>
    <row r="78" spans="2:8">
      <c r="B78" s="4">
        <v>76</v>
      </c>
      <c r="C78" s="5" t="str">
        <f t="shared" si="2"/>
        <v>KW76</v>
      </c>
      <c r="D78" s="6">
        <v>36157</v>
      </c>
      <c r="E78" s="5" t="s">
        <v>0</v>
      </c>
      <c r="F78" s="4">
        <v>43</v>
      </c>
      <c r="G78" s="4">
        <v>5135</v>
      </c>
      <c r="H78" s="4">
        <v>2</v>
      </c>
    </row>
    <row r="79" spans="2:8">
      <c r="B79" s="4">
        <v>77</v>
      </c>
      <c r="C79" s="5" t="str">
        <f t="shared" si="2"/>
        <v>KW77</v>
      </c>
      <c r="D79" s="6">
        <v>40970.269999999997</v>
      </c>
      <c r="E79" s="5" t="s">
        <v>2</v>
      </c>
      <c r="F79" s="4">
        <v>60</v>
      </c>
      <c r="G79" s="4">
        <v>4728</v>
      </c>
      <c r="H79" s="4">
        <v>3</v>
      </c>
    </row>
    <row r="80" spans="2:8">
      <c r="B80" s="4">
        <v>78</v>
      </c>
      <c r="C80" s="5" t="str">
        <f t="shared" si="2"/>
        <v>KW78</v>
      </c>
      <c r="D80" s="6">
        <v>54865.634999999995</v>
      </c>
      <c r="E80" s="5" t="s">
        <v>1</v>
      </c>
      <c r="F80" s="4">
        <v>52</v>
      </c>
      <c r="G80" s="4">
        <v>5469</v>
      </c>
      <c r="H80" s="4">
        <v>5</v>
      </c>
    </row>
    <row r="81" spans="2:8">
      <c r="B81" s="4">
        <v>79</v>
      </c>
      <c r="C81" s="5" t="str">
        <f t="shared" si="2"/>
        <v>KW79</v>
      </c>
      <c r="D81" s="6">
        <v>33380.434999999998</v>
      </c>
      <c r="E81" s="5" t="s">
        <v>0</v>
      </c>
      <c r="F81" s="4">
        <v>24</v>
      </c>
      <c r="G81" s="4">
        <v>5567</v>
      </c>
      <c r="H81" s="4">
        <v>2</v>
      </c>
    </row>
    <row r="82" spans="2:8">
      <c r="B82" s="4">
        <v>80</v>
      </c>
      <c r="C82" s="5" t="str">
        <f t="shared" si="2"/>
        <v>KW80</v>
      </c>
      <c r="D82" s="6">
        <v>46995.74</v>
      </c>
      <c r="E82" s="5" t="s">
        <v>2</v>
      </c>
      <c r="F82" s="4">
        <v>45</v>
      </c>
      <c r="G82" s="4">
        <v>4883</v>
      </c>
      <c r="H82" s="4">
        <v>4</v>
      </c>
    </row>
    <row r="83" spans="2:8">
      <c r="B83" s="4">
        <v>81</v>
      </c>
      <c r="C83" s="5" t="str">
        <f t="shared" si="2"/>
        <v>KW81</v>
      </c>
      <c r="D83" s="6">
        <v>60814.819999999992</v>
      </c>
      <c r="E83" s="5" t="s">
        <v>1</v>
      </c>
      <c r="F83" s="4">
        <v>25</v>
      </c>
      <c r="G83" s="4">
        <v>3018</v>
      </c>
      <c r="H83" s="4">
        <v>5</v>
      </c>
    </row>
    <row r="84" spans="2:8">
      <c r="B84" s="4">
        <v>82</v>
      </c>
      <c r="C84" s="5" t="str">
        <f t="shared" si="2"/>
        <v>KW82</v>
      </c>
      <c r="D84" s="6">
        <v>40078.884999999995</v>
      </c>
      <c r="E84" s="5" t="s">
        <v>0</v>
      </c>
      <c r="F84" s="4">
        <v>38</v>
      </c>
      <c r="G84" s="4">
        <v>2722</v>
      </c>
      <c r="H84" s="4">
        <v>3</v>
      </c>
    </row>
    <row r="85" spans="2:8">
      <c r="B85" s="4">
        <v>83</v>
      </c>
      <c r="C85" s="5" t="str">
        <f t="shared" si="2"/>
        <v>KW83</v>
      </c>
      <c r="D85" s="6">
        <v>44371.744999999995</v>
      </c>
      <c r="E85" s="5" t="s">
        <v>2</v>
      </c>
      <c r="F85" s="4">
        <v>26</v>
      </c>
      <c r="G85" s="4">
        <v>2882</v>
      </c>
      <c r="H85" s="4">
        <v>3</v>
      </c>
    </row>
    <row r="86" spans="2:8">
      <c r="B86" s="4">
        <v>84</v>
      </c>
      <c r="C86" s="5" t="str">
        <f t="shared" si="2"/>
        <v>KW84</v>
      </c>
      <c r="D86" s="6">
        <v>56425.82</v>
      </c>
      <c r="E86" s="5" t="s">
        <v>1</v>
      </c>
      <c r="F86" s="4">
        <v>42</v>
      </c>
      <c r="G86" s="4">
        <v>1693</v>
      </c>
      <c r="H86" s="4">
        <v>5</v>
      </c>
    </row>
    <row r="87" spans="2:8">
      <c r="B87" s="4">
        <v>85</v>
      </c>
      <c r="C87" s="5" t="str">
        <f t="shared" si="2"/>
        <v>KW85</v>
      </c>
      <c r="D87" s="6">
        <v>44146.024999999994</v>
      </c>
      <c r="E87" s="5" t="s">
        <v>0</v>
      </c>
      <c r="F87" s="4">
        <v>23</v>
      </c>
      <c r="G87" s="4">
        <v>2870</v>
      </c>
      <c r="H87" s="4">
        <v>3</v>
      </c>
    </row>
    <row r="88" spans="2:8">
      <c r="B88" s="4">
        <v>86</v>
      </c>
      <c r="C88" s="5" t="str">
        <f t="shared" si="2"/>
        <v>KW86</v>
      </c>
      <c r="D88" s="6">
        <v>50487.084999999999</v>
      </c>
      <c r="E88" s="5" t="s">
        <v>2</v>
      </c>
      <c r="F88" s="4">
        <v>31</v>
      </c>
      <c r="G88" s="4">
        <v>2517</v>
      </c>
      <c r="H88" s="4">
        <v>4</v>
      </c>
    </row>
    <row r="89" spans="2:8">
      <c r="B89" s="4">
        <v>87</v>
      </c>
      <c r="C89" s="5" t="str">
        <f t="shared" si="2"/>
        <v>KW87</v>
      </c>
      <c r="D89" s="6">
        <v>61941.329999999994</v>
      </c>
      <c r="E89" s="5" t="s">
        <v>1</v>
      </c>
      <c r="F89" s="4">
        <v>24</v>
      </c>
      <c r="G89" s="4">
        <v>3181</v>
      </c>
      <c r="H89" s="4">
        <v>5</v>
      </c>
    </row>
    <row r="90" spans="2:8">
      <c r="B90" s="4">
        <v>88</v>
      </c>
      <c r="C90" s="5" t="str">
        <f t="shared" si="2"/>
        <v>KW88</v>
      </c>
      <c r="D90" s="6">
        <v>43791.77</v>
      </c>
      <c r="E90" s="5" t="s">
        <v>0</v>
      </c>
      <c r="F90" s="4">
        <v>26</v>
      </c>
      <c r="G90" s="4">
        <v>3164</v>
      </c>
      <c r="H90" s="4">
        <v>3</v>
      </c>
    </row>
    <row r="91" spans="2:8">
      <c r="B91" s="4">
        <v>89</v>
      </c>
      <c r="C91" s="5" t="str">
        <f t="shared" si="2"/>
        <v>KW89</v>
      </c>
      <c r="D91" s="6">
        <v>52687.854999999996</v>
      </c>
      <c r="E91" s="5" t="s">
        <v>2</v>
      </c>
      <c r="F91" s="4">
        <v>34</v>
      </c>
      <c r="G91" s="4">
        <v>2934</v>
      </c>
      <c r="H91" s="4">
        <v>4</v>
      </c>
    </row>
    <row r="92" spans="2:8">
      <c r="B92" s="4">
        <v>90</v>
      </c>
      <c r="C92" s="5" t="str">
        <f t="shared" si="2"/>
        <v>KW90</v>
      </c>
      <c r="D92" s="6">
        <v>55604.45</v>
      </c>
      <c r="E92" s="5" t="s">
        <v>1</v>
      </c>
      <c r="F92" s="4">
        <v>29</v>
      </c>
      <c r="G92" s="4">
        <v>3225</v>
      </c>
      <c r="H92" s="4">
        <v>5</v>
      </c>
    </row>
    <row r="93" spans="2:8">
      <c r="B93" s="4">
        <v>91</v>
      </c>
      <c r="C93" s="5" t="str">
        <f t="shared" si="2"/>
        <v>KW91</v>
      </c>
      <c r="D93" s="6">
        <v>39399.634999999995</v>
      </c>
      <c r="E93" s="5" t="s">
        <v>0</v>
      </c>
      <c r="F93" s="4">
        <v>36</v>
      </c>
      <c r="G93" s="4">
        <v>2838</v>
      </c>
      <c r="H93" s="4">
        <v>3</v>
      </c>
    </row>
    <row r="94" spans="2:8">
      <c r="B94" s="4">
        <v>92</v>
      </c>
      <c r="C94" s="5" t="str">
        <f t="shared" si="2"/>
        <v>KW92</v>
      </c>
      <c r="D94" s="6">
        <v>50545.604999999996</v>
      </c>
      <c r="E94" s="5" t="s">
        <v>2</v>
      </c>
      <c r="F94" s="4">
        <v>13</v>
      </c>
      <c r="G94" s="4">
        <v>4793</v>
      </c>
      <c r="H94" s="4">
        <v>4</v>
      </c>
    </row>
    <row r="95" spans="2:8">
      <c r="B95" s="4">
        <v>93</v>
      </c>
      <c r="C95" s="5" t="str">
        <f t="shared" si="2"/>
        <v>KW93</v>
      </c>
      <c r="D95" s="6">
        <v>65093.049999999996</v>
      </c>
      <c r="E95" s="5" t="s">
        <v>1</v>
      </c>
      <c r="F95" s="4">
        <v>19</v>
      </c>
      <c r="G95" s="4">
        <v>3960</v>
      </c>
      <c r="H95" s="4">
        <v>5</v>
      </c>
    </row>
    <row r="96" spans="2:8">
      <c r="B96" s="4">
        <v>94</v>
      </c>
      <c r="C96" s="5" t="str">
        <f t="shared" si="2"/>
        <v>KW94</v>
      </c>
      <c r="D96" s="6">
        <v>41750.884999999995</v>
      </c>
      <c r="E96" s="5" t="s">
        <v>0</v>
      </c>
      <c r="F96" s="4">
        <v>17</v>
      </c>
      <c r="G96" s="4">
        <v>3532</v>
      </c>
      <c r="H96" s="4">
        <v>3</v>
      </c>
    </row>
    <row r="97" spans="2:8">
      <c r="B97" s="4">
        <v>95</v>
      </c>
      <c r="C97" s="5" t="str">
        <f t="shared" si="2"/>
        <v>KW95</v>
      </c>
      <c r="D97" s="6">
        <v>52414.064999999995</v>
      </c>
      <c r="E97" s="5" t="s">
        <v>2</v>
      </c>
      <c r="F97" s="4">
        <v>38</v>
      </c>
      <c r="G97" s="4">
        <v>2487</v>
      </c>
      <c r="H97" s="4">
        <v>4</v>
      </c>
    </row>
    <row r="98" spans="2:8">
      <c r="B98" s="4">
        <v>96</v>
      </c>
      <c r="C98" s="5" t="str">
        <f t="shared" si="2"/>
        <v>KW96</v>
      </c>
      <c r="D98" s="6">
        <v>62724.034999999996</v>
      </c>
      <c r="E98" s="5" t="s">
        <v>1</v>
      </c>
      <c r="F98" s="4">
        <v>20</v>
      </c>
      <c r="G98" s="4">
        <v>1138</v>
      </c>
      <c r="H98" s="4">
        <v>5</v>
      </c>
    </row>
    <row r="99" spans="2:8">
      <c r="B99" s="4">
        <v>97</v>
      </c>
      <c r="C99" s="5" t="str">
        <f t="shared" ref="C99:C102" si="3">"KW"&amp;B99</f>
        <v>KW97</v>
      </c>
      <c r="D99" s="6">
        <v>48369.914999999994</v>
      </c>
      <c r="E99" s="5" t="s">
        <v>0</v>
      </c>
      <c r="F99" s="4">
        <v>25</v>
      </c>
      <c r="G99" s="4">
        <v>3754</v>
      </c>
      <c r="H99" s="4">
        <v>4</v>
      </c>
    </row>
    <row r="100" spans="2:8">
      <c r="B100" s="4">
        <v>98</v>
      </c>
      <c r="C100" s="5" t="str">
        <f t="shared" si="3"/>
        <v>KW98</v>
      </c>
      <c r="D100" s="6">
        <v>61850.414999999994</v>
      </c>
      <c r="E100" s="5" t="s">
        <v>2</v>
      </c>
      <c r="F100" s="4">
        <v>14</v>
      </c>
      <c r="G100" s="4">
        <v>4017</v>
      </c>
      <c r="H100" s="4">
        <v>5</v>
      </c>
    </row>
    <row r="101" spans="2:8">
      <c r="B101" s="4">
        <v>99</v>
      </c>
      <c r="C101" s="5" t="str">
        <f t="shared" si="3"/>
        <v>KW99</v>
      </c>
      <c r="D101" s="6">
        <v>65241.439999999995</v>
      </c>
      <c r="E101" s="5" t="s">
        <v>1</v>
      </c>
      <c r="F101" s="4">
        <v>39</v>
      </c>
      <c r="G101" s="4">
        <v>2157</v>
      </c>
      <c r="H101" s="4">
        <v>5</v>
      </c>
    </row>
    <row r="102" spans="2:8">
      <c r="B102" s="4">
        <v>100</v>
      </c>
      <c r="C102" s="5" t="str">
        <f t="shared" si="3"/>
        <v>KW100</v>
      </c>
      <c r="D102" s="6">
        <v>50553.964999999997</v>
      </c>
      <c r="E102" s="5" t="s">
        <v>0</v>
      </c>
      <c r="F102" s="4">
        <v>24</v>
      </c>
      <c r="G102" s="4">
        <v>3421</v>
      </c>
      <c r="H102" s="4">
        <v>4</v>
      </c>
    </row>
    <row r="103" spans="2:8">
      <c r="C103"/>
    </row>
    <row r="104" spans="2:8">
      <c r="C104"/>
    </row>
    <row r="105" spans="2:8">
      <c r="C105"/>
    </row>
  </sheetData>
  <autoFilter ref="B2:H102" xr:uid="{4F495B3B-253E-4578-9B30-A182B4A1DF1A}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8E2D3-798C-4134-8D26-18F6E321FBB5}">
  <dimension ref="B2:W102"/>
  <sheetViews>
    <sheetView workbookViewId="0">
      <selection activeCell="E11" sqref="E11:F11"/>
    </sheetView>
  </sheetViews>
  <sheetFormatPr baseColWidth="10" defaultRowHeight="14.4"/>
  <cols>
    <col min="2" max="2" width="18.33203125" customWidth="1"/>
    <col min="20" max="20" width="23" customWidth="1"/>
  </cols>
  <sheetData>
    <row r="2" spans="2:23" ht="28.8">
      <c r="B2" s="8" t="s">
        <v>6</v>
      </c>
    </row>
    <row r="3" spans="2:23">
      <c r="B3" s="6">
        <v>26628.69</v>
      </c>
    </row>
    <row r="4" spans="2:23">
      <c r="B4" s="6">
        <v>31717.839999999997</v>
      </c>
      <c r="D4" t="s">
        <v>29</v>
      </c>
      <c r="E4">
        <f>COUNTA(B3:B102)</f>
        <v>100</v>
      </c>
    </row>
    <row r="5" spans="2:23">
      <c r="B5" s="6">
        <v>45687.399999999994</v>
      </c>
      <c r="D5" t="s">
        <v>27</v>
      </c>
      <c r="E5" s="12">
        <f>MIN(B3:B102)</f>
        <v>23307.679999999997</v>
      </c>
    </row>
    <row r="6" spans="2:23">
      <c r="B6" s="6">
        <v>23307.679999999997</v>
      </c>
      <c r="D6" t="s">
        <v>28</v>
      </c>
      <c r="E6" s="12">
        <f>MAX(B3:B102)</f>
        <v>65241.439999999995</v>
      </c>
    </row>
    <row r="7" spans="2:23">
      <c r="B7" s="6">
        <v>38068.305</v>
      </c>
      <c r="D7" t="s">
        <v>33</v>
      </c>
      <c r="E7" s="12">
        <f>E6-E5</f>
        <v>41933.759999999995</v>
      </c>
    </row>
    <row r="8" spans="2:23" ht="15" thickBot="1">
      <c r="B8" s="6">
        <v>49189.195</v>
      </c>
      <c r="D8" t="s">
        <v>34</v>
      </c>
      <c r="E8" s="12">
        <f>E7/5</f>
        <v>8386.7519999999986</v>
      </c>
    </row>
    <row r="9" spans="2:23" ht="15" thickBot="1">
      <c r="B9" s="6">
        <v>25378.87</v>
      </c>
      <c r="Q9" s="23" t="s">
        <v>38</v>
      </c>
      <c r="T9" t="s">
        <v>39</v>
      </c>
      <c r="V9" t="s">
        <v>39</v>
      </c>
    </row>
    <row r="10" spans="2:23" ht="26.4" customHeight="1">
      <c r="B10" s="6">
        <v>45342.549999999996</v>
      </c>
      <c r="D10" s="14" t="s">
        <v>30</v>
      </c>
      <c r="E10" s="14" t="s">
        <v>31</v>
      </c>
      <c r="F10" s="14" t="s">
        <v>32</v>
      </c>
      <c r="G10" s="19" t="s">
        <v>36</v>
      </c>
      <c r="H10" s="19" t="s">
        <v>37</v>
      </c>
      <c r="I10" s="19" t="s">
        <v>38</v>
      </c>
      <c r="J10" s="19" t="s">
        <v>35</v>
      </c>
      <c r="Q10" s="24">
        <v>0.1</v>
      </c>
      <c r="T10" s="22" t="s">
        <v>40</v>
      </c>
      <c r="V10" t="s">
        <v>41</v>
      </c>
    </row>
    <row r="11" spans="2:23">
      <c r="B11" s="6">
        <v>53298.134999999995</v>
      </c>
      <c r="D11" s="4">
        <v>1</v>
      </c>
      <c r="E11" s="4">
        <v>20000</v>
      </c>
      <c r="F11" s="13">
        <f>+E11+$E$8</f>
        <v>28386.752</v>
      </c>
      <c r="G11" s="15">
        <v>10</v>
      </c>
      <c r="H11" s="20">
        <f>G11/$G$18</f>
        <v>0.1</v>
      </c>
      <c r="I11" s="20">
        <f>H11</f>
        <v>0.1</v>
      </c>
      <c r="J11" s="16">
        <v>0.1</v>
      </c>
      <c r="Q11" s="24">
        <v>0.19</v>
      </c>
      <c r="T11">
        <v>0</v>
      </c>
    </row>
    <row r="12" spans="2:23">
      <c r="B12" s="6">
        <v>26370.574999999997</v>
      </c>
      <c r="D12" s="4">
        <v>2</v>
      </c>
      <c r="E12" s="13">
        <f>+F11</f>
        <v>28386.752</v>
      </c>
      <c r="F12" s="13">
        <f t="shared" ref="F12:F14" si="0">+E12+$E$8</f>
        <v>36773.504000000001</v>
      </c>
      <c r="G12" s="15">
        <v>9</v>
      </c>
      <c r="H12" s="20">
        <f t="shared" ref="H12:H16" si="1">G12/$G$18</f>
        <v>0.09</v>
      </c>
      <c r="I12" s="20">
        <f>I11+H12</f>
        <v>0.19</v>
      </c>
      <c r="J12" s="16">
        <v>0.19</v>
      </c>
      <c r="Q12" s="24">
        <v>0.45</v>
      </c>
      <c r="T12">
        <v>0</v>
      </c>
      <c r="V12" s="4" t="s">
        <v>25</v>
      </c>
      <c r="W12" s="4" t="s">
        <v>26</v>
      </c>
    </row>
    <row r="13" spans="2:23">
      <c r="B13" s="6">
        <v>41566.964999999997</v>
      </c>
      <c r="D13" s="4">
        <v>3</v>
      </c>
      <c r="E13" s="13">
        <f t="shared" ref="E13:E15" si="2">+F12</f>
        <v>36773.504000000001</v>
      </c>
      <c r="F13" s="13">
        <f t="shared" si="0"/>
        <v>45160.256000000001</v>
      </c>
      <c r="G13" s="15">
        <v>26</v>
      </c>
      <c r="H13" s="20">
        <f t="shared" si="1"/>
        <v>0.26</v>
      </c>
      <c r="I13" s="20">
        <f t="shared" ref="I13:I15" si="3">I12+H13</f>
        <v>0.45</v>
      </c>
      <c r="J13" s="16">
        <v>0.45</v>
      </c>
      <c r="Q13" s="24">
        <v>0.75</v>
      </c>
      <c r="T13" s="21">
        <f>Q10</f>
        <v>0.1</v>
      </c>
      <c r="V13" s="4">
        <v>0</v>
      </c>
      <c r="W13" s="4">
        <v>0</v>
      </c>
    </row>
    <row r="14" spans="2:23">
      <c r="B14" s="6">
        <v>53949.17</v>
      </c>
      <c r="D14" s="4">
        <v>4</v>
      </c>
      <c r="E14" s="13">
        <f t="shared" si="2"/>
        <v>45160.256000000001</v>
      </c>
      <c r="F14" s="13">
        <f t="shared" si="0"/>
        <v>53547.008000000002</v>
      </c>
      <c r="G14" s="15">
        <v>30</v>
      </c>
      <c r="H14" s="20">
        <f t="shared" si="1"/>
        <v>0.3</v>
      </c>
      <c r="I14" s="20">
        <f t="shared" si="3"/>
        <v>0.75</v>
      </c>
      <c r="J14" s="16">
        <v>0.75</v>
      </c>
      <c r="Q14" s="24">
        <v>1</v>
      </c>
      <c r="T14" s="21">
        <f t="shared" ref="T14:T16" si="4">Q11</f>
        <v>0.19</v>
      </c>
      <c r="V14" s="25">
        <f>Q10</f>
        <v>0.1</v>
      </c>
      <c r="W14" s="4">
        <v>0</v>
      </c>
    </row>
    <row r="15" spans="2:23">
      <c r="B15" s="6">
        <v>27655.924999999999</v>
      </c>
      <c r="D15" s="4">
        <v>5</v>
      </c>
      <c r="E15" s="13">
        <f t="shared" si="2"/>
        <v>53547.008000000002</v>
      </c>
      <c r="F15" s="13">
        <v>70000</v>
      </c>
      <c r="G15" s="15">
        <v>25</v>
      </c>
      <c r="H15" s="20">
        <f t="shared" si="1"/>
        <v>0.25</v>
      </c>
      <c r="I15" s="20">
        <f t="shared" si="3"/>
        <v>1</v>
      </c>
      <c r="J15" s="16">
        <v>1</v>
      </c>
      <c r="T15" s="21">
        <f t="shared" si="4"/>
        <v>0.45</v>
      </c>
      <c r="V15" s="25">
        <f>V14</f>
        <v>0.1</v>
      </c>
      <c r="W15" s="25">
        <f>V14</f>
        <v>0.1</v>
      </c>
    </row>
    <row r="16" spans="2:23" ht="15" thickBot="1">
      <c r="B16" s="6">
        <v>42756.174999999996</v>
      </c>
      <c r="G16" s="17">
        <v>0</v>
      </c>
      <c r="H16" s="15">
        <f t="shared" si="1"/>
        <v>0</v>
      </c>
      <c r="I16" s="15"/>
      <c r="J16" s="18">
        <v>1</v>
      </c>
      <c r="T16" s="21">
        <f t="shared" si="4"/>
        <v>0.75</v>
      </c>
      <c r="V16" s="25">
        <f>Q11</f>
        <v>0.19</v>
      </c>
      <c r="W16" s="25">
        <f t="shared" ref="W16:W24" si="5">V15</f>
        <v>0.1</v>
      </c>
    </row>
    <row r="17" spans="2:23">
      <c r="B17" s="6">
        <v>51533.13</v>
      </c>
      <c r="T17" s="21">
        <f>Q14</f>
        <v>1</v>
      </c>
      <c r="V17" s="25">
        <f>V16</f>
        <v>0.19</v>
      </c>
      <c r="W17" s="25">
        <f t="shared" si="5"/>
        <v>0.19</v>
      </c>
    </row>
    <row r="18" spans="2:23">
      <c r="B18" s="6">
        <v>36157</v>
      </c>
      <c r="G18">
        <f>SUM(G11:G16)</f>
        <v>100</v>
      </c>
      <c r="T18" s="21">
        <v>1</v>
      </c>
      <c r="V18" s="25">
        <f>Q12</f>
        <v>0.45</v>
      </c>
      <c r="W18" s="25">
        <f t="shared" si="5"/>
        <v>0.19</v>
      </c>
    </row>
    <row r="19" spans="2:23">
      <c r="B19" s="6">
        <v>40970.269999999997</v>
      </c>
      <c r="V19" s="25">
        <f>V18</f>
        <v>0.45</v>
      </c>
      <c r="W19" s="25">
        <f t="shared" si="5"/>
        <v>0.45</v>
      </c>
    </row>
    <row r="20" spans="2:23">
      <c r="B20" s="6">
        <v>54865.634999999995</v>
      </c>
      <c r="V20" s="25">
        <f>Q13</f>
        <v>0.75</v>
      </c>
      <c r="W20" s="25">
        <f t="shared" si="5"/>
        <v>0.45</v>
      </c>
    </row>
    <row r="21" spans="2:23">
      <c r="B21" s="6">
        <v>33380.434999999998</v>
      </c>
      <c r="V21" s="25">
        <f>Q13</f>
        <v>0.75</v>
      </c>
      <c r="W21" s="25">
        <f t="shared" si="5"/>
        <v>0.75</v>
      </c>
    </row>
    <row r="22" spans="2:23">
      <c r="B22" s="6">
        <v>46995.74</v>
      </c>
      <c r="V22" s="25">
        <f>Q14</f>
        <v>1</v>
      </c>
      <c r="W22" s="25">
        <f t="shared" si="5"/>
        <v>0.75</v>
      </c>
    </row>
    <row r="23" spans="2:23">
      <c r="B23" s="6">
        <v>60814.819999999992</v>
      </c>
      <c r="V23" s="25">
        <f>V22</f>
        <v>1</v>
      </c>
      <c r="W23" s="25">
        <f t="shared" si="5"/>
        <v>1</v>
      </c>
    </row>
    <row r="24" spans="2:23">
      <c r="B24" s="6">
        <v>40078.884999999995</v>
      </c>
      <c r="V24">
        <v>1.2</v>
      </c>
      <c r="W24" s="25">
        <f t="shared" si="5"/>
        <v>1</v>
      </c>
    </row>
    <row r="25" spans="2:23">
      <c r="B25" s="6">
        <v>44371.744999999995</v>
      </c>
    </row>
    <row r="26" spans="2:23">
      <c r="B26" s="6">
        <v>56425.82</v>
      </c>
    </row>
    <row r="27" spans="2:23">
      <c r="B27" s="6">
        <v>44146.024999999994</v>
      </c>
    </row>
    <row r="28" spans="2:23">
      <c r="B28" s="6">
        <v>50487.084999999999</v>
      </c>
    </row>
    <row r="29" spans="2:23">
      <c r="B29" s="6">
        <v>61941.329999999994</v>
      </c>
    </row>
    <row r="30" spans="2:23">
      <c r="B30" s="6">
        <v>43791.77</v>
      </c>
    </row>
    <row r="31" spans="2:23">
      <c r="B31" s="6">
        <v>52687.854999999996</v>
      </c>
    </row>
    <row r="32" spans="2:23">
      <c r="B32" s="6">
        <v>55604.45</v>
      </c>
    </row>
    <row r="33" spans="2:2">
      <c r="B33" s="6">
        <v>39399.634999999995</v>
      </c>
    </row>
    <row r="34" spans="2:2">
      <c r="B34" s="6">
        <v>50545.604999999996</v>
      </c>
    </row>
    <row r="35" spans="2:2">
      <c r="B35" s="6">
        <v>65093.049999999996</v>
      </c>
    </row>
    <row r="36" spans="2:2">
      <c r="B36" s="6">
        <v>41750.884999999995</v>
      </c>
    </row>
    <row r="37" spans="2:2">
      <c r="B37" s="6">
        <v>52414.064999999995</v>
      </c>
    </row>
    <row r="38" spans="2:2">
      <c r="B38" s="6">
        <v>62724.034999999996</v>
      </c>
    </row>
    <row r="39" spans="2:2">
      <c r="B39" s="6">
        <v>48369.914999999994</v>
      </c>
    </row>
    <row r="40" spans="2:2">
      <c r="B40" s="6">
        <v>61850.414999999994</v>
      </c>
    </row>
    <row r="41" spans="2:2">
      <c r="B41" s="6">
        <v>65241.439999999995</v>
      </c>
    </row>
    <row r="42" spans="2:2">
      <c r="B42" s="6">
        <v>50553.964999999997</v>
      </c>
    </row>
    <row r="43" spans="2:2">
      <c r="B43" s="6">
        <v>55944.074999999997</v>
      </c>
    </row>
    <row r="44" spans="2:2">
      <c r="B44" s="6">
        <v>58216.95</v>
      </c>
    </row>
    <row r="45" spans="2:2">
      <c r="B45" s="6">
        <v>44154.384999999995</v>
      </c>
    </row>
    <row r="46" spans="2:2">
      <c r="B46" s="6">
        <v>45401.07</v>
      </c>
    </row>
    <row r="47" spans="2:2">
      <c r="B47" s="6">
        <v>60001.81</v>
      </c>
    </row>
    <row r="48" spans="2:2">
      <c r="B48" s="6">
        <v>36908.354999999996</v>
      </c>
    </row>
    <row r="49" spans="2:2">
      <c r="B49" s="6">
        <v>46123.164999999994</v>
      </c>
    </row>
    <row r="50" spans="2:2">
      <c r="B50" s="6">
        <v>53798.689999999995</v>
      </c>
    </row>
    <row r="51" spans="2:2">
      <c r="B51" s="6">
        <v>38392.254999999997</v>
      </c>
    </row>
    <row r="52" spans="2:2">
      <c r="B52" s="6">
        <v>52280.304999999993</v>
      </c>
    </row>
    <row r="53" spans="2:2">
      <c r="B53" s="6">
        <v>55644.159999999996</v>
      </c>
    </row>
    <row r="54" spans="2:2">
      <c r="B54" s="6">
        <v>34896.729999999996</v>
      </c>
    </row>
    <row r="55" spans="2:2">
      <c r="B55" s="6">
        <v>44698.829999999994</v>
      </c>
    </row>
    <row r="56" spans="2:2">
      <c r="B56" s="6">
        <v>49621.824999999997</v>
      </c>
    </row>
    <row r="57" spans="2:2">
      <c r="B57" s="6">
        <v>31950.874999999996</v>
      </c>
    </row>
    <row r="58" spans="2:2">
      <c r="B58" s="6">
        <v>42962.039999999994</v>
      </c>
    </row>
    <row r="59" spans="2:2">
      <c r="B59" s="6">
        <v>49209.049999999996</v>
      </c>
    </row>
    <row r="60" spans="2:2">
      <c r="B60" s="6">
        <v>29980.004999999997</v>
      </c>
    </row>
    <row r="61" spans="2:2">
      <c r="B61" s="6">
        <v>42949.5</v>
      </c>
    </row>
    <row r="62" spans="2:2">
      <c r="B62" s="6">
        <v>47494.204999999994</v>
      </c>
    </row>
    <row r="63" spans="2:2">
      <c r="B63" s="6">
        <v>26628.69</v>
      </c>
    </row>
    <row r="64" spans="2:2">
      <c r="B64" s="6">
        <v>31717.839999999997</v>
      </c>
    </row>
    <row r="65" spans="2:2">
      <c r="B65" s="6">
        <v>45687.399999999994</v>
      </c>
    </row>
    <row r="66" spans="2:2">
      <c r="B66" s="6">
        <v>23307.679999999997</v>
      </c>
    </row>
    <row r="67" spans="2:2">
      <c r="B67" s="6">
        <v>38068.305</v>
      </c>
    </row>
    <row r="68" spans="2:2">
      <c r="B68" s="6">
        <v>49189.195</v>
      </c>
    </row>
    <row r="69" spans="2:2">
      <c r="B69" s="6">
        <v>25378.87</v>
      </c>
    </row>
    <row r="70" spans="2:2">
      <c r="B70" s="6">
        <v>45342.549999999996</v>
      </c>
    </row>
    <row r="71" spans="2:2">
      <c r="B71" s="6">
        <v>53298.134999999995</v>
      </c>
    </row>
    <row r="72" spans="2:2">
      <c r="B72" s="6">
        <v>26370.574999999997</v>
      </c>
    </row>
    <row r="73" spans="2:2">
      <c r="B73" s="6">
        <v>41566.964999999997</v>
      </c>
    </row>
    <row r="74" spans="2:2">
      <c r="B74" s="6">
        <v>53949.17</v>
      </c>
    </row>
    <row r="75" spans="2:2">
      <c r="B75" s="6">
        <v>27655.924999999999</v>
      </c>
    </row>
    <row r="76" spans="2:2">
      <c r="B76" s="6">
        <v>42756.174999999996</v>
      </c>
    </row>
    <row r="77" spans="2:2">
      <c r="B77" s="6">
        <v>51533.13</v>
      </c>
    </row>
    <row r="78" spans="2:2">
      <c r="B78" s="6">
        <v>36157</v>
      </c>
    </row>
    <row r="79" spans="2:2">
      <c r="B79" s="6">
        <v>40970.269999999997</v>
      </c>
    </row>
    <row r="80" spans="2:2">
      <c r="B80" s="6">
        <v>54865.634999999995</v>
      </c>
    </row>
    <row r="81" spans="2:2">
      <c r="B81" s="6">
        <v>33380.434999999998</v>
      </c>
    </row>
    <row r="82" spans="2:2">
      <c r="B82" s="6">
        <v>46995.74</v>
      </c>
    </row>
    <row r="83" spans="2:2">
      <c r="B83" s="6">
        <v>60814.819999999992</v>
      </c>
    </row>
    <row r="84" spans="2:2">
      <c r="B84" s="6">
        <v>40078.884999999995</v>
      </c>
    </row>
    <row r="85" spans="2:2">
      <c r="B85" s="6">
        <v>44371.744999999995</v>
      </c>
    </row>
    <row r="86" spans="2:2">
      <c r="B86" s="6">
        <v>56425.82</v>
      </c>
    </row>
    <row r="87" spans="2:2">
      <c r="B87" s="6">
        <v>44146.024999999994</v>
      </c>
    </row>
    <row r="88" spans="2:2">
      <c r="B88" s="6">
        <v>50487.084999999999</v>
      </c>
    </row>
    <row r="89" spans="2:2">
      <c r="B89" s="6">
        <v>61941.329999999994</v>
      </c>
    </row>
    <row r="90" spans="2:2">
      <c r="B90" s="6">
        <v>43791.77</v>
      </c>
    </row>
    <row r="91" spans="2:2">
      <c r="B91" s="6">
        <v>52687.854999999996</v>
      </c>
    </row>
    <row r="92" spans="2:2">
      <c r="B92" s="6">
        <v>55604.45</v>
      </c>
    </row>
    <row r="93" spans="2:2">
      <c r="B93" s="6">
        <v>39399.634999999995</v>
      </c>
    </row>
    <row r="94" spans="2:2">
      <c r="B94" s="6">
        <v>50545.604999999996</v>
      </c>
    </row>
    <row r="95" spans="2:2">
      <c r="B95" s="6">
        <v>65093.049999999996</v>
      </c>
    </row>
    <row r="96" spans="2:2">
      <c r="B96" s="6">
        <v>41750.884999999995</v>
      </c>
    </row>
    <row r="97" spans="2:2">
      <c r="B97" s="6">
        <v>52414.064999999995</v>
      </c>
    </row>
    <row r="98" spans="2:2">
      <c r="B98" s="6">
        <v>62724.034999999996</v>
      </c>
    </row>
    <row r="99" spans="2:2">
      <c r="B99" s="6">
        <v>48369.914999999994</v>
      </c>
    </row>
    <row r="100" spans="2:2">
      <c r="B100" s="6">
        <v>61850.414999999994</v>
      </c>
    </row>
    <row r="101" spans="2:2">
      <c r="B101" s="6">
        <v>65241.439999999995</v>
      </c>
    </row>
    <row r="102" spans="2:2">
      <c r="B102" s="6">
        <v>50553.964999999997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93464-6BA6-4EC1-B331-3669FEB12BBD}">
  <dimension ref="C6:I38"/>
  <sheetViews>
    <sheetView workbookViewId="0">
      <selection activeCell="M12" sqref="M12"/>
    </sheetView>
  </sheetViews>
  <sheetFormatPr baseColWidth="10" defaultRowHeight="14.4"/>
  <cols>
    <col min="3" max="3" width="22.88671875" bestFit="1" customWidth="1"/>
    <col min="4" max="8" width="5.109375" customWidth="1"/>
    <col min="9" max="9" width="14.44140625" bestFit="1" customWidth="1"/>
  </cols>
  <sheetData>
    <row r="6" spans="3:9">
      <c r="C6" s="26" t="s">
        <v>47</v>
      </c>
      <c r="D6" s="26" t="s">
        <v>44</v>
      </c>
    </row>
    <row r="7" spans="3:9">
      <c r="C7" s="26" t="s">
        <v>46</v>
      </c>
      <c r="D7">
        <v>1</v>
      </c>
      <c r="E7">
        <v>2</v>
      </c>
      <c r="F7">
        <v>3</v>
      </c>
      <c r="G7">
        <v>4</v>
      </c>
      <c r="H7">
        <v>5</v>
      </c>
      <c r="I7" t="s">
        <v>45</v>
      </c>
    </row>
    <row r="8" spans="3:9">
      <c r="C8" s="27" t="s">
        <v>1</v>
      </c>
      <c r="D8" s="28"/>
      <c r="E8" s="28"/>
      <c r="F8" s="28"/>
      <c r="G8" s="28">
        <v>11</v>
      </c>
      <c r="H8" s="28">
        <v>22</v>
      </c>
      <c r="I8" s="28">
        <v>33</v>
      </c>
    </row>
    <row r="9" spans="3:9">
      <c r="C9" s="27" t="s">
        <v>0</v>
      </c>
      <c r="D9" s="28">
        <v>10</v>
      </c>
      <c r="E9" s="28">
        <v>7</v>
      </c>
      <c r="F9" s="28">
        <v>13</v>
      </c>
      <c r="G9" s="28">
        <v>4</v>
      </c>
      <c r="H9" s="28"/>
      <c r="I9" s="28">
        <v>34</v>
      </c>
    </row>
    <row r="10" spans="3:9">
      <c r="C10" s="27" t="s">
        <v>2</v>
      </c>
      <c r="D10" s="28"/>
      <c r="E10" s="28">
        <v>2</v>
      </c>
      <c r="F10" s="28">
        <v>13</v>
      </c>
      <c r="G10" s="28">
        <v>15</v>
      </c>
      <c r="H10" s="28">
        <v>3</v>
      </c>
      <c r="I10" s="28">
        <v>33</v>
      </c>
    </row>
    <row r="11" spans="3:9">
      <c r="C11" s="27" t="s">
        <v>45</v>
      </c>
      <c r="D11" s="28">
        <v>10</v>
      </c>
      <c r="E11" s="28">
        <v>9</v>
      </c>
      <c r="F11" s="28">
        <v>26</v>
      </c>
      <c r="G11" s="28">
        <v>30</v>
      </c>
      <c r="H11" s="28">
        <v>25</v>
      </c>
      <c r="I11" s="28">
        <v>100</v>
      </c>
    </row>
    <row r="13" spans="3:9">
      <c r="C13" s="4" t="s">
        <v>47</v>
      </c>
      <c r="D13" s="4"/>
      <c r="E13" s="4"/>
      <c r="F13" s="4"/>
      <c r="G13" s="4"/>
      <c r="H13" s="4"/>
      <c r="I13" s="4"/>
    </row>
    <row r="14" spans="3:9">
      <c r="C14" s="4"/>
      <c r="D14" s="4">
        <v>1</v>
      </c>
      <c r="E14" s="4">
        <v>2</v>
      </c>
      <c r="F14" s="4">
        <v>3</v>
      </c>
      <c r="G14" s="4">
        <v>4</v>
      </c>
      <c r="H14" s="4">
        <v>5</v>
      </c>
      <c r="I14" s="30" t="s">
        <v>52</v>
      </c>
    </row>
    <row r="15" spans="3:9">
      <c r="C15" s="4" t="s">
        <v>1</v>
      </c>
      <c r="D15" s="31"/>
      <c r="E15" s="31"/>
      <c r="F15" s="31"/>
      <c r="G15" s="31">
        <v>11</v>
      </c>
      <c r="H15" s="31">
        <v>22</v>
      </c>
      <c r="I15" s="30">
        <v>33</v>
      </c>
    </row>
    <row r="16" spans="3:9">
      <c r="C16" s="4" t="s">
        <v>0</v>
      </c>
      <c r="D16" s="31">
        <v>10</v>
      </c>
      <c r="E16" s="31">
        <v>7</v>
      </c>
      <c r="F16" s="31">
        <v>13</v>
      </c>
      <c r="G16" s="31">
        <v>4</v>
      </c>
      <c r="H16" s="31"/>
      <c r="I16" s="30">
        <v>34</v>
      </c>
    </row>
    <row r="17" spans="3:9">
      <c r="C17" s="4" t="s">
        <v>2</v>
      </c>
      <c r="D17" s="31"/>
      <c r="E17" s="31">
        <v>2</v>
      </c>
      <c r="F17" s="31">
        <v>13</v>
      </c>
      <c r="G17" s="31">
        <v>15</v>
      </c>
      <c r="H17" s="31">
        <v>3</v>
      </c>
      <c r="I17" s="30">
        <v>33</v>
      </c>
    </row>
    <row r="18" spans="3:9">
      <c r="C18" s="30" t="s">
        <v>51</v>
      </c>
      <c r="D18" s="30">
        <v>10</v>
      </c>
      <c r="E18" s="30">
        <v>9</v>
      </c>
      <c r="F18" s="30">
        <v>26</v>
      </c>
      <c r="G18" s="30">
        <v>30</v>
      </c>
      <c r="H18" s="30">
        <v>25</v>
      </c>
      <c r="I18" s="33">
        <v>100</v>
      </c>
    </row>
    <row r="20" spans="3:9">
      <c r="C20" s="32" t="s">
        <v>48</v>
      </c>
      <c r="D20" s="4">
        <v>1</v>
      </c>
      <c r="E20" s="4">
        <v>2</v>
      </c>
      <c r="F20" s="4">
        <v>3</v>
      </c>
      <c r="G20" s="4">
        <v>4</v>
      </c>
      <c r="H20" s="4">
        <v>5</v>
      </c>
    </row>
    <row r="21" spans="3:9">
      <c r="C21" s="4" t="s">
        <v>1</v>
      </c>
      <c r="D21" s="31">
        <f>(D18*$I$15)/$I$18</f>
        <v>3.3</v>
      </c>
      <c r="E21" s="31">
        <f t="shared" ref="E21:G21" si="0">(E18*$I$15)/$I$18</f>
        <v>2.97</v>
      </c>
      <c r="F21" s="31">
        <f t="shared" si="0"/>
        <v>8.58</v>
      </c>
      <c r="G21" s="31">
        <f t="shared" si="0"/>
        <v>9.9</v>
      </c>
      <c r="H21" s="31">
        <f>(H18*$I$15)/$I$18</f>
        <v>8.25</v>
      </c>
    </row>
    <row r="22" spans="3:9">
      <c r="C22" s="4" t="s">
        <v>0</v>
      </c>
      <c r="D22" s="31">
        <f>(D18*$I$16)/$I$18</f>
        <v>3.4</v>
      </c>
      <c r="E22" s="31">
        <f t="shared" ref="E22:H22" si="1">(E18*$I$16)/$I$18</f>
        <v>3.06</v>
      </c>
      <c r="F22" s="31">
        <f t="shared" si="1"/>
        <v>8.84</v>
      </c>
      <c r="G22" s="31">
        <f t="shared" si="1"/>
        <v>10.199999999999999</v>
      </c>
      <c r="H22" s="31">
        <f t="shared" si="1"/>
        <v>8.5</v>
      </c>
    </row>
    <row r="23" spans="3:9">
      <c r="C23" s="4" t="s">
        <v>2</v>
      </c>
      <c r="D23" s="31">
        <f>(D18*$I$17)/$I$18</f>
        <v>3.3</v>
      </c>
      <c r="E23" s="31">
        <f t="shared" ref="E23:H23" si="2">(E18*$I$17)/$I$18</f>
        <v>2.97</v>
      </c>
      <c r="F23" s="31">
        <f t="shared" si="2"/>
        <v>8.58</v>
      </c>
      <c r="G23" s="31">
        <f t="shared" si="2"/>
        <v>9.9</v>
      </c>
      <c r="H23" s="31">
        <f t="shared" si="2"/>
        <v>8.25</v>
      </c>
    </row>
    <row r="25" spans="3:9">
      <c r="C25" s="32" t="s">
        <v>49</v>
      </c>
      <c r="D25" s="4">
        <v>1</v>
      </c>
      <c r="E25" s="4">
        <v>2</v>
      </c>
      <c r="F25" s="4">
        <v>3</v>
      </c>
      <c r="G25" s="4">
        <v>4</v>
      </c>
      <c r="H25" s="4">
        <v>5</v>
      </c>
    </row>
    <row r="26" spans="3:9">
      <c r="C26" s="4" t="s">
        <v>1</v>
      </c>
      <c r="D26" s="31">
        <f>((D15-D21)^2)/D21</f>
        <v>3.3</v>
      </c>
      <c r="E26" s="31">
        <f t="shared" ref="E26:H26" si="3">((E15-E21)^2)/E21</f>
        <v>2.97</v>
      </c>
      <c r="F26" s="31">
        <f t="shared" si="3"/>
        <v>8.58</v>
      </c>
      <c r="G26" s="31">
        <f t="shared" si="3"/>
        <v>0.12222222222222215</v>
      </c>
      <c r="H26" s="31">
        <f t="shared" si="3"/>
        <v>22.916666666666668</v>
      </c>
    </row>
    <row r="27" spans="3:9">
      <c r="C27" s="4" t="s">
        <v>0</v>
      </c>
      <c r="D27" s="31">
        <f t="shared" ref="D27:H28" si="4">((D16-D22)^2)/D22</f>
        <v>12.811764705882352</v>
      </c>
      <c r="E27" s="31">
        <f t="shared" si="4"/>
        <v>5.0730718954248362</v>
      </c>
      <c r="F27" s="31">
        <f>((F16-F22)^2)/F22</f>
        <v>1.9576470588235297</v>
      </c>
      <c r="G27" s="31">
        <f t="shared" si="4"/>
        <v>3.7686274509803916</v>
      </c>
      <c r="H27" s="31">
        <f t="shared" si="4"/>
        <v>8.5</v>
      </c>
    </row>
    <row r="28" spans="3:9">
      <c r="C28" s="4" t="s">
        <v>2</v>
      </c>
      <c r="D28" s="31">
        <f t="shared" si="4"/>
        <v>3.3</v>
      </c>
      <c r="E28" s="31">
        <f t="shared" si="4"/>
        <v>0.31680134680134692</v>
      </c>
      <c r="F28" s="31">
        <f t="shared" si="4"/>
        <v>2.2769696969696969</v>
      </c>
      <c r="G28" s="31">
        <f t="shared" si="4"/>
        <v>2.627272727272727</v>
      </c>
      <c r="H28" s="31">
        <f t="shared" si="4"/>
        <v>3.3409090909090908</v>
      </c>
    </row>
    <row r="30" spans="3:9">
      <c r="C30" s="32" t="s">
        <v>50</v>
      </c>
      <c r="D30" s="4">
        <f>SUM(D26:H28)</f>
        <v>81.861952861952858</v>
      </c>
    </row>
    <row r="31" spans="3:9">
      <c r="C31" s="4" t="s">
        <v>29</v>
      </c>
      <c r="D31" s="4">
        <f>I18</f>
        <v>100</v>
      </c>
    </row>
    <row r="32" spans="3:9">
      <c r="C32" s="4" t="s">
        <v>53</v>
      </c>
      <c r="D32" s="4">
        <f>COUNTA(C15:C17)</f>
        <v>3</v>
      </c>
    </row>
    <row r="33" spans="3:4">
      <c r="C33" s="4" t="s">
        <v>54</v>
      </c>
      <c r="D33" s="4">
        <f>COUNTA(D14:H14)</f>
        <v>5</v>
      </c>
    </row>
    <row r="34" spans="3:4">
      <c r="C34" s="4" t="s">
        <v>55</v>
      </c>
      <c r="D34" s="4">
        <f>MIN(D32:D33)</f>
        <v>3</v>
      </c>
    </row>
    <row r="36" spans="3:4">
      <c r="C36" s="32" t="s">
        <v>56</v>
      </c>
      <c r="D36" s="29">
        <f>SQRT(D30/(D30+D31))*SQRT(D34/(D34-1))</f>
        <v>0.82170466915360352</v>
      </c>
    </row>
    <row r="38" spans="3:4">
      <c r="C38" t="s">
        <v>57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4B30-4DEB-4456-9011-EB7CFE17337E}">
  <dimension ref="B2:N102"/>
  <sheetViews>
    <sheetView workbookViewId="0">
      <selection activeCell="F40" sqref="F40"/>
    </sheetView>
  </sheetViews>
  <sheetFormatPr baseColWidth="10" defaultRowHeight="14.4"/>
  <cols>
    <col min="2" max="2" width="18.33203125" customWidth="1"/>
    <col min="6" max="6" width="15.6640625" customWidth="1"/>
  </cols>
  <sheetData>
    <row r="2" spans="2:9" ht="28.8">
      <c r="B2" s="8" t="s">
        <v>6</v>
      </c>
      <c r="C2" s="8" t="s">
        <v>4</v>
      </c>
      <c r="D2" s="8" t="s">
        <v>3</v>
      </c>
    </row>
    <row r="3" spans="2:9">
      <c r="B3" s="6">
        <v>26628.69</v>
      </c>
      <c r="C3" s="4">
        <v>44</v>
      </c>
      <c r="D3" s="4">
        <v>4656</v>
      </c>
      <c r="G3" t="s">
        <v>4</v>
      </c>
      <c r="H3" t="s">
        <v>3</v>
      </c>
    </row>
    <row r="4" spans="2:9">
      <c r="B4" s="6">
        <v>31717.839999999997</v>
      </c>
      <c r="C4" s="4">
        <v>55</v>
      </c>
      <c r="D4" s="4">
        <v>4313</v>
      </c>
      <c r="F4" t="s">
        <v>58</v>
      </c>
      <c r="G4">
        <f>CORREL(B3:B102,C3:C102)</f>
        <v>-0.42743194744759866</v>
      </c>
      <c r="H4">
        <f>PEARSON(B3:B102,D3:D102)</f>
        <v>-0.42354827377103971</v>
      </c>
    </row>
    <row r="5" spans="2:9" ht="15" thickBot="1">
      <c r="B5" s="6">
        <v>45687.399999999994</v>
      </c>
      <c r="C5" s="4">
        <v>33</v>
      </c>
      <c r="D5" s="4">
        <v>5091</v>
      </c>
    </row>
    <row r="6" spans="2:9">
      <c r="B6" s="6">
        <v>23307.679999999997</v>
      </c>
      <c r="C6" s="4">
        <v>57</v>
      </c>
      <c r="D6" s="4">
        <v>5015</v>
      </c>
      <c r="F6" s="19"/>
      <c r="G6" s="19" t="s">
        <v>6</v>
      </c>
      <c r="H6" s="19" t="s">
        <v>4</v>
      </c>
      <c r="I6" s="19" t="s">
        <v>3</v>
      </c>
    </row>
    <row r="7" spans="2:9">
      <c r="B7" s="6">
        <v>38068.305</v>
      </c>
      <c r="C7" s="4">
        <v>55</v>
      </c>
      <c r="D7" s="4">
        <v>5077</v>
      </c>
      <c r="F7" s="15" t="s">
        <v>6</v>
      </c>
      <c r="G7" s="15">
        <v>1</v>
      </c>
      <c r="H7" s="15"/>
      <c r="I7" s="15"/>
    </row>
    <row r="8" spans="2:9">
      <c r="B8" s="6">
        <v>49189.195</v>
      </c>
      <c r="C8" s="4">
        <v>45</v>
      </c>
      <c r="D8" s="4">
        <v>4944</v>
      </c>
      <c r="F8" s="15" t="s">
        <v>4</v>
      </c>
      <c r="G8" s="15">
        <v>-0.42743194744759866</v>
      </c>
      <c r="H8" s="15">
        <v>1</v>
      </c>
      <c r="I8" s="15"/>
    </row>
    <row r="9" spans="2:9" ht="15" thickBot="1">
      <c r="B9" s="6">
        <v>25378.87</v>
      </c>
      <c r="C9" s="4">
        <v>39</v>
      </c>
      <c r="D9" s="4">
        <v>4594</v>
      </c>
      <c r="F9" s="17" t="s">
        <v>3</v>
      </c>
      <c r="G9" s="17">
        <v>-0.42354827377103971</v>
      </c>
      <c r="H9" s="17">
        <v>0.34986504555869508</v>
      </c>
      <c r="I9" s="17">
        <v>1</v>
      </c>
    </row>
    <row r="10" spans="2:9">
      <c r="B10" s="6">
        <v>45342.549999999996</v>
      </c>
      <c r="C10" s="4">
        <v>28</v>
      </c>
      <c r="D10" s="4">
        <v>5065</v>
      </c>
    </row>
    <row r="11" spans="2:9">
      <c r="B11" s="6">
        <v>53298.134999999995</v>
      </c>
      <c r="C11" s="4">
        <v>41</v>
      </c>
      <c r="D11" s="4">
        <v>5192</v>
      </c>
    </row>
    <row r="12" spans="2:9">
      <c r="B12" s="6">
        <v>26370.574999999997</v>
      </c>
      <c r="C12" s="4">
        <v>31</v>
      </c>
      <c r="D12" s="4">
        <v>5275</v>
      </c>
    </row>
    <row r="13" spans="2:9">
      <c r="B13" s="6">
        <v>41566.964999999997</v>
      </c>
      <c r="C13" s="4">
        <v>54</v>
      </c>
      <c r="D13" s="4">
        <v>5147</v>
      </c>
      <c r="F13" t="s">
        <v>59</v>
      </c>
    </row>
    <row r="14" spans="2:9" ht="15" thickBot="1">
      <c r="B14" s="6">
        <v>53949.17</v>
      </c>
      <c r="C14" s="4">
        <v>41</v>
      </c>
      <c r="D14" s="4">
        <v>5543</v>
      </c>
    </row>
    <row r="15" spans="2:9">
      <c r="B15" s="6">
        <v>27655.924999999999</v>
      </c>
      <c r="C15" s="4">
        <v>53</v>
      </c>
      <c r="D15" s="4">
        <v>4528</v>
      </c>
      <c r="F15" s="34" t="s">
        <v>60</v>
      </c>
      <c r="G15" s="34"/>
    </row>
    <row r="16" spans="2:9">
      <c r="B16" s="6">
        <v>42756.174999999996</v>
      </c>
      <c r="C16" s="4">
        <v>41</v>
      </c>
      <c r="D16" s="4">
        <v>4165</v>
      </c>
      <c r="F16" s="15" t="s">
        <v>61</v>
      </c>
      <c r="G16" s="15">
        <v>0.51792715632621866</v>
      </c>
      <c r="H16" t="s">
        <v>85</v>
      </c>
    </row>
    <row r="17" spans="2:14">
      <c r="B17" s="6">
        <v>51533.13</v>
      </c>
      <c r="C17" s="4">
        <v>49</v>
      </c>
      <c r="D17" s="4">
        <v>4241</v>
      </c>
      <c r="F17" s="35" t="s">
        <v>62</v>
      </c>
      <c r="G17" s="35">
        <v>0.2682485392601634</v>
      </c>
      <c r="H17" t="s">
        <v>83</v>
      </c>
    </row>
    <row r="18" spans="2:14">
      <c r="B18" s="6">
        <v>36157</v>
      </c>
      <c r="C18" s="4">
        <v>43</v>
      </c>
      <c r="D18" s="4">
        <v>5135</v>
      </c>
      <c r="F18" s="35" t="s">
        <v>63</v>
      </c>
      <c r="G18" s="35">
        <v>0.25316088027583683</v>
      </c>
      <c r="H18" t="s">
        <v>84</v>
      </c>
    </row>
    <row r="19" spans="2:14">
      <c r="B19" s="6">
        <v>40970.269999999997</v>
      </c>
      <c r="C19" s="4">
        <v>60</v>
      </c>
      <c r="D19" s="4">
        <v>4728</v>
      </c>
      <c r="F19" s="15" t="s">
        <v>64</v>
      </c>
      <c r="G19" s="15">
        <v>9319.2545942850102</v>
      </c>
      <c r="H19" s="36">
        <f>G19/AVERAGE(B3:B102)</f>
        <v>0.20229111084695658</v>
      </c>
    </row>
    <row r="20" spans="2:14" ht="15" thickBot="1">
      <c r="B20" s="6">
        <v>54865.634999999995</v>
      </c>
      <c r="C20" s="4">
        <v>52</v>
      </c>
      <c r="D20" s="4">
        <v>5469</v>
      </c>
      <c r="F20" s="17" t="s">
        <v>65</v>
      </c>
      <c r="G20" s="17">
        <v>100</v>
      </c>
      <c r="H20" t="s">
        <v>86</v>
      </c>
    </row>
    <row r="21" spans="2:14">
      <c r="B21" s="6">
        <v>33380.434999999998</v>
      </c>
      <c r="C21" s="4">
        <v>24</v>
      </c>
      <c r="D21" s="4">
        <v>5567</v>
      </c>
    </row>
    <row r="22" spans="2:14" ht="15" thickBot="1">
      <c r="B22" s="6">
        <v>46995.74</v>
      </c>
      <c r="C22" s="4">
        <v>45</v>
      </c>
      <c r="D22" s="4">
        <v>4883</v>
      </c>
      <c r="F22" t="s">
        <v>66</v>
      </c>
    </row>
    <row r="23" spans="2:14">
      <c r="B23" s="6">
        <v>60814.819999999992</v>
      </c>
      <c r="C23" s="4">
        <v>25</v>
      </c>
      <c r="D23" s="4">
        <v>3018</v>
      </c>
      <c r="F23" s="19"/>
      <c r="G23" s="19" t="s">
        <v>71</v>
      </c>
      <c r="H23" s="19" t="s">
        <v>72</v>
      </c>
      <c r="I23" s="19" t="s">
        <v>73</v>
      </c>
      <c r="J23" s="19" t="s">
        <v>74</v>
      </c>
      <c r="K23" s="37" t="s">
        <v>75</v>
      </c>
    </row>
    <row r="24" spans="2:14">
      <c r="B24" s="6">
        <v>40078.884999999995</v>
      </c>
      <c r="C24" s="4">
        <v>38</v>
      </c>
      <c r="D24" s="4">
        <v>2722</v>
      </c>
      <c r="F24" s="15" t="s">
        <v>67</v>
      </c>
      <c r="G24" s="15">
        <v>2</v>
      </c>
      <c r="H24" s="15">
        <v>3088217323.499753</v>
      </c>
      <c r="I24" s="15">
        <v>1544108661.7498765</v>
      </c>
      <c r="J24" s="15">
        <v>17.779334722426274</v>
      </c>
      <c r="K24" s="35">
        <v>2.6401858899194807E-7</v>
      </c>
      <c r="L24" t="s">
        <v>87</v>
      </c>
    </row>
    <row r="25" spans="2:14">
      <c r="B25" s="6">
        <v>44371.744999999995</v>
      </c>
      <c r="C25" s="4">
        <v>26</v>
      </c>
      <c r="D25" s="4">
        <v>2882</v>
      </c>
      <c r="F25" s="15" t="s">
        <v>68</v>
      </c>
      <c r="G25" s="15">
        <v>97</v>
      </c>
      <c r="H25" s="15">
        <v>8424305100.7309198</v>
      </c>
      <c r="I25" s="15">
        <v>86848506.19310227</v>
      </c>
      <c r="J25" s="15"/>
      <c r="K25" s="15"/>
      <c r="L25" t="s">
        <v>88</v>
      </c>
    </row>
    <row r="26" spans="2:14" ht="15" thickBot="1">
      <c r="B26" s="6">
        <v>56425.82</v>
      </c>
      <c r="C26" s="4">
        <v>42</v>
      </c>
      <c r="D26" s="4">
        <v>1693</v>
      </c>
      <c r="F26" s="17" t="s">
        <v>69</v>
      </c>
      <c r="G26" s="17">
        <v>99</v>
      </c>
      <c r="H26" s="17">
        <v>11512522424.230673</v>
      </c>
      <c r="I26" s="17"/>
      <c r="J26" s="17"/>
      <c r="K26" s="17"/>
    </row>
    <row r="27" spans="2:14" ht="15" thickBot="1">
      <c r="B27" s="6">
        <v>44146.024999999994</v>
      </c>
      <c r="C27" s="4">
        <v>23</v>
      </c>
      <c r="D27" s="4">
        <v>2870</v>
      </c>
    </row>
    <row r="28" spans="2:14">
      <c r="B28" s="6">
        <v>50487.084999999999</v>
      </c>
      <c r="C28" s="4">
        <v>31</v>
      </c>
      <c r="D28" s="4">
        <v>2517</v>
      </c>
      <c r="F28" s="19"/>
      <c r="G28" s="19" t="s">
        <v>76</v>
      </c>
      <c r="H28" s="19" t="s">
        <v>64</v>
      </c>
      <c r="I28" s="19" t="s">
        <v>77</v>
      </c>
      <c r="J28" s="19" t="s">
        <v>78</v>
      </c>
      <c r="K28" s="19" t="s">
        <v>79</v>
      </c>
      <c r="L28" s="19" t="s">
        <v>80</v>
      </c>
      <c r="M28" s="19" t="s">
        <v>81</v>
      </c>
      <c r="N28" s="19" t="s">
        <v>82</v>
      </c>
    </row>
    <row r="29" spans="2:14">
      <c r="B29" s="6">
        <v>61941.329999999994</v>
      </c>
      <c r="C29" s="4">
        <v>24</v>
      </c>
      <c r="D29" s="4">
        <v>3181</v>
      </c>
      <c r="F29" s="15" t="s">
        <v>70</v>
      </c>
      <c r="G29" s="15">
        <v>69072.760800907607</v>
      </c>
      <c r="H29" s="15">
        <v>4005.3432916594707</v>
      </c>
      <c r="I29" s="15">
        <v>17.245153728705681</v>
      </c>
      <c r="J29" s="15">
        <v>2.6488229535416529E-31</v>
      </c>
      <c r="K29" s="15">
        <v>61123.263102005483</v>
      </c>
      <c r="L29" s="15">
        <v>77022.25849980973</v>
      </c>
      <c r="M29" s="15">
        <v>61123.263102005483</v>
      </c>
      <c r="N29" s="15">
        <v>77022.25849980973</v>
      </c>
    </row>
    <row r="30" spans="2:14">
      <c r="B30" s="6">
        <v>43791.77</v>
      </c>
      <c r="C30" s="4">
        <v>26</v>
      </c>
      <c r="D30" s="4">
        <v>3164</v>
      </c>
      <c r="F30" s="15" t="s">
        <v>4</v>
      </c>
      <c r="G30" s="15">
        <v>-287.66007972942487</v>
      </c>
      <c r="H30" s="15">
        <v>83.817290494360904</v>
      </c>
      <c r="I30" s="15">
        <v>-3.4319897247069586</v>
      </c>
      <c r="J30" s="35">
        <v>8.8214612524910785E-4</v>
      </c>
      <c r="K30" s="15">
        <v>-454.0141995624524</v>
      </c>
      <c r="L30" s="15">
        <v>-121.3059598963973</v>
      </c>
      <c r="M30" s="15">
        <v>-454.0141995624524</v>
      </c>
      <c r="N30" s="15">
        <v>-121.3059598963973</v>
      </c>
    </row>
    <row r="31" spans="2:14" ht="15" thickBot="1">
      <c r="B31" s="6">
        <v>52687.854999999996</v>
      </c>
      <c r="C31" s="4">
        <v>34</v>
      </c>
      <c r="D31" s="4">
        <v>2934</v>
      </c>
      <c r="F31" s="17" t="s">
        <v>3</v>
      </c>
      <c r="G31" s="17">
        <v>-3.1388846590747823</v>
      </c>
      <c r="H31" s="17">
        <v>0.93209481170067188</v>
      </c>
      <c r="I31" s="17">
        <v>-3.36755941527844</v>
      </c>
      <c r="J31" s="38">
        <v>1.0886168367705909E-3</v>
      </c>
      <c r="K31" s="17">
        <v>-4.9888348434204444</v>
      </c>
      <c r="L31" s="17">
        <v>-1.2889344747291205</v>
      </c>
      <c r="M31" s="17">
        <v>-4.9888348434204444</v>
      </c>
      <c r="N31" s="17">
        <v>-1.2889344747291205</v>
      </c>
    </row>
    <row r="32" spans="2:14" ht="15" thickBot="1">
      <c r="B32" s="6">
        <v>55604.45</v>
      </c>
      <c r="C32" s="4">
        <v>29</v>
      </c>
      <c r="D32" s="4">
        <v>3225</v>
      </c>
    </row>
    <row r="33" spans="2:10">
      <c r="B33" s="6">
        <v>39399.634999999995</v>
      </c>
      <c r="C33" s="4">
        <v>36</v>
      </c>
      <c r="D33" s="4">
        <v>2838</v>
      </c>
      <c r="G33" s="19" t="s">
        <v>90</v>
      </c>
      <c r="J33" t="s">
        <v>89</v>
      </c>
    </row>
    <row r="34" spans="2:10">
      <c r="B34" s="6">
        <v>50545.604999999996</v>
      </c>
      <c r="C34" s="4">
        <v>13</v>
      </c>
      <c r="D34" s="4">
        <v>4793</v>
      </c>
      <c r="F34" s="15" t="s">
        <v>4</v>
      </c>
      <c r="G34" s="39">
        <f>ABS(G30)*_xlfn.STDEV.P(C3:C102)/_xlfn.STDEV.P(B3:B102)</f>
        <v>0.31819619116940995</v>
      </c>
    </row>
    <row r="35" spans="2:10" ht="15" thickBot="1">
      <c r="B35" s="6">
        <v>65093.049999999996</v>
      </c>
      <c r="C35" s="4">
        <v>19</v>
      </c>
      <c r="D35" s="4">
        <v>3960</v>
      </c>
      <c r="F35" s="17" t="s">
        <v>3</v>
      </c>
      <c r="G35" s="39">
        <f>ABS(G31)*_xlfn.STDEV.P(D3:D102)/_xlfn.STDEV.P(B3:B102)</f>
        <v>0.31222254885095224</v>
      </c>
    </row>
    <row r="36" spans="2:10">
      <c r="B36" s="6">
        <v>41750.884999999995</v>
      </c>
      <c r="C36" s="4">
        <v>17</v>
      </c>
      <c r="D36" s="4">
        <v>3532</v>
      </c>
    </row>
    <row r="37" spans="2:10">
      <c r="B37" s="6">
        <v>52414.064999999995</v>
      </c>
      <c r="C37" s="4">
        <v>38</v>
      </c>
      <c r="D37" s="4">
        <v>2487</v>
      </c>
      <c r="F37" t="s">
        <v>91</v>
      </c>
    </row>
    <row r="38" spans="2:10">
      <c r="B38" s="6">
        <v>62724.034999999996</v>
      </c>
      <c r="C38" s="4">
        <v>20</v>
      </c>
      <c r="D38" s="4">
        <v>1138</v>
      </c>
    </row>
    <row r="39" spans="2:10">
      <c r="B39" s="6">
        <v>48369.914999999994</v>
      </c>
      <c r="C39" s="4">
        <v>25</v>
      </c>
      <c r="D39" s="4">
        <v>3754</v>
      </c>
      <c r="F39" t="s">
        <v>92</v>
      </c>
    </row>
    <row r="40" spans="2:10">
      <c r="B40" s="6">
        <v>61850.414999999994</v>
      </c>
      <c r="C40" s="4">
        <v>14</v>
      </c>
      <c r="D40" s="4">
        <v>4017</v>
      </c>
    </row>
    <row r="41" spans="2:10">
      <c r="B41" s="6">
        <v>65241.439999999995</v>
      </c>
      <c r="C41" s="4">
        <v>39</v>
      </c>
      <c r="D41" s="4">
        <v>2157</v>
      </c>
    </row>
    <row r="42" spans="2:10">
      <c r="B42" s="6">
        <v>50553.964999999997</v>
      </c>
      <c r="C42" s="4">
        <v>24</v>
      </c>
      <c r="D42" s="4">
        <v>3421</v>
      </c>
    </row>
    <row r="43" spans="2:10">
      <c r="B43" s="6">
        <v>55944.074999999997</v>
      </c>
      <c r="C43" s="4">
        <v>34</v>
      </c>
      <c r="D43" s="4">
        <v>4203</v>
      </c>
    </row>
    <row r="44" spans="2:10">
      <c r="B44" s="6">
        <v>58216.95</v>
      </c>
      <c r="C44" s="4">
        <v>35</v>
      </c>
      <c r="D44" s="4">
        <v>4534</v>
      </c>
    </row>
    <row r="45" spans="2:10">
      <c r="B45" s="6">
        <v>44154.384999999995</v>
      </c>
      <c r="C45" s="4">
        <v>50</v>
      </c>
      <c r="D45" s="4">
        <v>3237</v>
      </c>
    </row>
    <row r="46" spans="2:10">
      <c r="B46" s="6">
        <v>45401.07</v>
      </c>
      <c r="C46" s="4">
        <v>41</v>
      </c>
      <c r="D46" s="4">
        <v>2863</v>
      </c>
    </row>
    <row r="47" spans="2:10">
      <c r="B47" s="6">
        <v>60001.81</v>
      </c>
      <c r="C47" s="4">
        <v>35</v>
      </c>
      <c r="D47" s="4">
        <v>4038</v>
      </c>
    </row>
    <row r="48" spans="2:10">
      <c r="B48" s="6">
        <v>36908.354999999996</v>
      </c>
      <c r="C48" s="4">
        <v>45</v>
      </c>
      <c r="D48" s="4">
        <v>4063</v>
      </c>
    </row>
    <row r="49" spans="2:4">
      <c r="B49" s="6">
        <v>46123.164999999994</v>
      </c>
      <c r="C49" s="4">
        <v>26</v>
      </c>
      <c r="D49" s="4">
        <v>3466</v>
      </c>
    </row>
    <row r="50" spans="2:4">
      <c r="B50" s="6">
        <v>53798.689999999995</v>
      </c>
      <c r="C50" s="4">
        <v>39</v>
      </c>
      <c r="D50" s="4">
        <v>2476</v>
      </c>
    </row>
    <row r="51" spans="2:4">
      <c r="B51" s="6">
        <v>38392.254999999997</v>
      </c>
      <c r="C51" s="4">
        <v>52</v>
      </c>
      <c r="D51" s="4">
        <v>4574</v>
      </c>
    </row>
    <row r="52" spans="2:4">
      <c r="B52" s="6">
        <v>52280.304999999993</v>
      </c>
      <c r="C52" s="4">
        <v>46</v>
      </c>
      <c r="D52" s="4">
        <v>4844</v>
      </c>
    </row>
    <row r="53" spans="2:4">
      <c r="B53" s="6">
        <v>55644.159999999996</v>
      </c>
      <c r="C53" s="4">
        <v>36</v>
      </c>
      <c r="D53" s="4">
        <v>3505</v>
      </c>
    </row>
    <row r="54" spans="2:4">
      <c r="B54" s="6">
        <v>34896.729999999996</v>
      </c>
      <c r="C54" s="4">
        <v>32</v>
      </c>
      <c r="D54" s="4">
        <v>4302</v>
      </c>
    </row>
    <row r="55" spans="2:4">
      <c r="B55" s="6">
        <v>44698.829999999994</v>
      </c>
      <c r="C55" s="4">
        <v>35</v>
      </c>
      <c r="D55" s="4">
        <v>3383</v>
      </c>
    </row>
    <row r="56" spans="2:4">
      <c r="B56" s="6">
        <v>49621.824999999997</v>
      </c>
      <c r="C56" s="4">
        <v>31</v>
      </c>
      <c r="D56" s="4">
        <v>4209</v>
      </c>
    </row>
    <row r="57" spans="2:4">
      <c r="B57" s="6">
        <v>31950.874999999996</v>
      </c>
      <c r="C57" s="4">
        <v>48</v>
      </c>
      <c r="D57" s="4">
        <v>4244</v>
      </c>
    </row>
    <row r="58" spans="2:4">
      <c r="B58" s="6">
        <v>42962.039999999994</v>
      </c>
      <c r="C58" s="4">
        <v>56</v>
      </c>
      <c r="D58" s="4">
        <v>3558</v>
      </c>
    </row>
    <row r="59" spans="2:4">
      <c r="B59" s="6">
        <v>49209.049999999996</v>
      </c>
      <c r="C59" s="4">
        <v>40</v>
      </c>
      <c r="D59" s="4">
        <v>4925</v>
      </c>
    </row>
    <row r="60" spans="2:4">
      <c r="B60" s="6">
        <v>29980.004999999997</v>
      </c>
      <c r="C60" s="4">
        <v>45</v>
      </c>
      <c r="D60" s="4">
        <v>3727</v>
      </c>
    </row>
    <row r="61" spans="2:4">
      <c r="B61" s="6">
        <v>42949.5</v>
      </c>
      <c r="C61" s="4">
        <v>40</v>
      </c>
      <c r="D61" s="4">
        <v>4709</v>
      </c>
    </row>
    <row r="62" spans="2:4">
      <c r="B62" s="6">
        <v>47494.204999999994</v>
      </c>
      <c r="C62" s="4">
        <v>34</v>
      </c>
      <c r="D62" s="4">
        <v>4190</v>
      </c>
    </row>
    <row r="63" spans="2:4">
      <c r="B63" s="6">
        <v>26628.69</v>
      </c>
      <c r="C63" s="4">
        <v>44</v>
      </c>
      <c r="D63" s="4">
        <v>4656</v>
      </c>
    </row>
    <row r="64" spans="2:4">
      <c r="B64" s="6">
        <v>31717.839999999997</v>
      </c>
      <c r="C64" s="4">
        <v>55</v>
      </c>
      <c r="D64" s="4">
        <v>4313</v>
      </c>
    </row>
    <row r="65" spans="2:4">
      <c r="B65" s="6">
        <v>45687.399999999994</v>
      </c>
      <c r="C65" s="4">
        <v>33</v>
      </c>
      <c r="D65" s="4">
        <v>5091</v>
      </c>
    </row>
    <row r="66" spans="2:4">
      <c r="B66" s="6">
        <v>23307.679999999997</v>
      </c>
      <c r="C66" s="4">
        <v>57</v>
      </c>
      <c r="D66" s="4">
        <v>5015</v>
      </c>
    </row>
    <row r="67" spans="2:4">
      <c r="B67" s="6">
        <v>38068.305</v>
      </c>
      <c r="C67" s="4">
        <v>55</v>
      </c>
      <c r="D67" s="4">
        <v>5077</v>
      </c>
    </row>
    <row r="68" spans="2:4">
      <c r="B68" s="6">
        <v>49189.195</v>
      </c>
      <c r="C68" s="4">
        <v>45</v>
      </c>
      <c r="D68" s="4">
        <v>4944</v>
      </c>
    </row>
    <row r="69" spans="2:4">
      <c r="B69" s="6">
        <v>25378.87</v>
      </c>
      <c r="C69" s="4">
        <v>39</v>
      </c>
      <c r="D69" s="4">
        <v>4594</v>
      </c>
    </row>
    <row r="70" spans="2:4">
      <c r="B70" s="6">
        <v>45342.549999999996</v>
      </c>
      <c r="C70" s="4">
        <v>28</v>
      </c>
      <c r="D70" s="4">
        <v>5065</v>
      </c>
    </row>
    <row r="71" spans="2:4">
      <c r="B71" s="6">
        <v>53298.134999999995</v>
      </c>
      <c r="C71" s="4">
        <v>41</v>
      </c>
      <c r="D71" s="4">
        <v>5192</v>
      </c>
    </row>
    <row r="72" spans="2:4">
      <c r="B72" s="6">
        <v>26370.574999999997</v>
      </c>
      <c r="C72" s="4">
        <v>31</v>
      </c>
      <c r="D72" s="4">
        <v>5275</v>
      </c>
    </row>
    <row r="73" spans="2:4">
      <c r="B73" s="6">
        <v>41566.964999999997</v>
      </c>
      <c r="C73" s="4">
        <v>54</v>
      </c>
      <c r="D73" s="4">
        <v>5147</v>
      </c>
    </row>
    <row r="74" spans="2:4">
      <c r="B74" s="6">
        <v>53949.17</v>
      </c>
      <c r="C74" s="4">
        <v>41</v>
      </c>
      <c r="D74" s="4">
        <v>5543</v>
      </c>
    </row>
    <row r="75" spans="2:4">
      <c r="B75" s="6">
        <v>27655.924999999999</v>
      </c>
      <c r="C75" s="4">
        <v>53</v>
      </c>
      <c r="D75" s="4">
        <v>4528</v>
      </c>
    </row>
    <row r="76" spans="2:4">
      <c r="B76" s="6">
        <v>42756.174999999996</v>
      </c>
      <c r="C76" s="4">
        <v>41</v>
      </c>
      <c r="D76" s="4">
        <v>4165</v>
      </c>
    </row>
    <row r="77" spans="2:4">
      <c r="B77" s="6">
        <v>51533.13</v>
      </c>
      <c r="C77" s="4">
        <v>49</v>
      </c>
      <c r="D77" s="4">
        <v>4241</v>
      </c>
    </row>
    <row r="78" spans="2:4">
      <c r="B78" s="6">
        <v>36157</v>
      </c>
      <c r="C78" s="4">
        <v>43</v>
      </c>
      <c r="D78" s="4">
        <v>5135</v>
      </c>
    </row>
    <row r="79" spans="2:4">
      <c r="B79" s="6">
        <v>40970.269999999997</v>
      </c>
      <c r="C79" s="4">
        <v>60</v>
      </c>
      <c r="D79" s="4">
        <v>4728</v>
      </c>
    </row>
    <row r="80" spans="2:4">
      <c r="B80" s="6">
        <v>54865.634999999995</v>
      </c>
      <c r="C80" s="4">
        <v>52</v>
      </c>
      <c r="D80" s="4">
        <v>5469</v>
      </c>
    </row>
    <row r="81" spans="2:4">
      <c r="B81" s="6">
        <v>33380.434999999998</v>
      </c>
      <c r="C81" s="4">
        <v>24</v>
      </c>
      <c r="D81" s="4">
        <v>5567</v>
      </c>
    </row>
    <row r="82" spans="2:4">
      <c r="B82" s="6">
        <v>46995.74</v>
      </c>
      <c r="C82" s="4">
        <v>45</v>
      </c>
      <c r="D82" s="4">
        <v>4883</v>
      </c>
    </row>
    <row r="83" spans="2:4">
      <c r="B83" s="6">
        <v>60814.819999999992</v>
      </c>
      <c r="C83" s="4">
        <v>25</v>
      </c>
      <c r="D83" s="4">
        <v>3018</v>
      </c>
    </row>
    <row r="84" spans="2:4">
      <c r="B84" s="6">
        <v>40078.884999999995</v>
      </c>
      <c r="C84" s="4">
        <v>38</v>
      </c>
      <c r="D84" s="4">
        <v>2722</v>
      </c>
    </row>
    <row r="85" spans="2:4">
      <c r="B85" s="6">
        <v>44371.744999999995</v>
      </c>
      <c r="C85" s="4">
        <v>26</v>
      </c>
      <c r="D85" s="4">
        <v>2882</v>
      </c>
    </row>
    <row r="86" spans="2:4">
      <c r="B86" s="6">
        <v>56425.82</v>
      </c>
      <c r="C86" s="4">
        <v>42</v>
      </c>
      <c r="D86" s="4">
        <v>1693</v>
      </c>
    </row>
    <row r="87" spans="2:4">
      <c r="B87" s="6">
        <v>44146.024999999994</v>
      </c>
      <c r="C87" s="4">
        <v>23</v>
      </c>
      <c r="D87" s="4">
        <v>2870</v>
      </c>
    </row>
    <row r="88" spans="2:4">
      <c r="B88" s="6">
        <v>50487.084999999999</v>
      </c>
      <c r="C88" s="4">
        <v>31</v>
      </c>
      <c r="D88" s="4">
        <v>2517</v>
      </c>
    </row>
    <row r="89" spans="2:4">
      <c r="B89" s="6">
        <v>61941.329999999994</v>
      </c>
      <c r="C89" s="4">
        <v>24</v>
      </c>
      <c r="D89" s="4">
        <v>3181</v>
      </c>
    </row>
    <row r="90" spans="2:4">
      <c r="B90" s="6">
        <v>43791.77</v>
      </c>
      <c r="C90" s="4">
        <v>26</v>
      </c>
      <c r="D90" s="4">
        <v>3164</v>
      </c>
    </row>
    <row r="91" spans="2:4">
      <c r="B91" s="6">
        <v>52687.854999999996</v>
      </c>
      <c r="C91" s="4">
        <v>34</v>
      </c>
      <c r="D91" s="4">
        <v>2934</v>
      </c>
    </row>
    <row r="92" spans="2:4">
      <c r="B92" s="6">
        <v>55604.45</v>
      </c>
      <c r="C92" s="4">
        <v>29</v>
      </c>
      <c r="D92" s="4">
        <v>3225</v>
      </c>
    </row>
    <row r="93" spans="2:4">
      <c r="B93" s="6">
        <v>39399.634999999995</v>
      </c>
      <c r="C93" s="4">
        <v>36</v>
      </c>
      <c r="D93" s="4">
        <v>2838</v>
      </c>
    </row>
    <row r="94" spans="2:4">
      <c r="B94" s="6">
        <v>50545.604999999996</v>
      </c>
      <c r="C94" s="4">
        <v>13</v>
      </c>
      <c r="D94" s="4">
        <v>4793</v>
      </c>
    </row>
    <row r="95" spans="2:4">
      <c r="B95" s="6">
        <v>65093.049999999996</v>
      </c>
      <c r="C95" s="4">
        <v>19</v>
      </c>
      <c r="D95" s="4">
        <v>3960</v>
      </c>
    </row>
    <row r="96" spans="2:4">
      <c r="B96" s="6">
        <v>41750.884999999995</v>
      </c>
      <c r="C96" s="4">
        <v>17</v>
      </c>
      <c r="D96" s="4">
        <v>3532</v>
      </c>
    </row>
    <row r="97" spans="2:4">
      <c r="B97" s="6">
        <v>52414.064999999995</v>
      </c>
      <c r="C97" s="4">
        <v>38</v>
      </c>
      <c r="D97" s="4">
        <v>2487</v>
      </c>
    </row>
    <row r="98" spans="2:4">
      <c r="B98" s="6">
        <v>62724.034999999996</v>
      </c>
      <c r="C98" s="4">
        <v>20</v>
      </c>
      <c r="D98" s="4">
        <v>1138</v>
      </c>
    </row>
    <row r="99" spans="2:4">
      <c r="B99" s="6">
        <v>48369.914999999994</v>
      </c>
      <c r="C99" s="4">
        <v>25</v>
      </c>
      <c r="D99" s="4">
        <v>3754</v>
      </c>
    </row>
    <row r="100" spans="2:4">
      <c r="B100" s="6">
        <v>61850.414999999994</v>
      </c>
      <c r="C100" s="4">
        <v>14</v>
      </c>
      <c r="D100" s="4">
        <v>4017</v>
      </c>
    </row>
    <row r="101" spans="2:4">
      <c r="B101" s="6">
        <v>65241.439999999995</v>
      </c>
      <c r="C101" s="4">
        <v>39</v>
      </c>
      <c r="D101" s="4">
        <v>2157</v>
      </c>
    </row>
    <row r="102" spans="2:4">
      <c r="B102" s="6">
        <v>50553.964999999997</v>
      </c>
      <c r="C102" s="4">
        <v>24</v>
      </c>
      <c r="D102" s="4">
        <v>3421</v>
      </c>
    </row>
  </sheetData>
  <autoFilter ref="B2:D2" xr:uid="{C434A7F0-19C2-4647-B2CC-9F65105BA00E}"/>
  <conditionalFormatting sqref="G8:G9 H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A32E7-3A22-4D46-AE6B-828D9A5057DD}">
  <dimension ref="B2:D105"/>
  <sheetViews>
    <sheetView workbookViewId="0">
      <selection activeCell="F28" sqref="F28"/>
    </sheetView>
  </sheetViews>
  <sheetFormatPr baseColWidth="10" defaultRowHeight="14.4"/>
  <cols>
    <col min="3" max="3" width="15.44140625" style="3" bestFit="1" customWidth="1"/>
    <col min="4" max="4" width="18.33203125" customWidth="1"/>
  </cols>
  <sheetData>
    <row r="2" spans="2:4" ht="28.8">
      <c r="B2" s="8" t="s">
        <v>8</v>
      </c>
      <c r="C2" s="8" t="s">
        <v>7</v>
      </c>
      <c r="D2" s="8" t="s">
        <v>6</v>
      </c>
    </row>
    <row r="3" spans="2:4">
      <c r="B3" s="4">
        <v>1</v>
      </c>
      <c r="C3" s="5" t="str">
        <f t="shared" ref="C3:C66" si="0">"KW"&amp;B3</f>
        <v>KW1</v>
      </c>
      <c r="D3" s="6">
        <v>26628.69</v>
      </c>
    </row>
    <row r="4" spans="2:4">
      <c r="B4" s="4">
        <v>2</v>
      </c>
      <c r="C4" s="5" t="str">
        <f t="shared" si="0"/>
        <v>KW2</v>
      </c>
      <c r="D4" s="6">
        <v>31717.839999999997</v>
      </c>
    </row>
    <row r="5" spans="2:4">
      <c r="B5" s="4">
        <v>3</v>
      </c>
      <c r="C5" s="5" t="str">
        <f t="shared" si="0"/>
        <v>KW3</v>
      </c>
      <c r="D5" s="6">
        <v>45687.399999999994</v>
      </c>
    </row>
    <row r="6" spans="2:4">
      <c r="B6" s="4">
        <v>4</v>
      </c>
      <c r="C6" s="5" t="str">
        <f t="shared" si="0"/>
        <v>KW4</v>
      </c>
      <c r="D6" s="6">
        <v>23307.679999999997</v>
      </c>
    </row>
    <row r="7" spans="2:4">
      <c r="B7" s="4">
        <v>5</v>
      </c>
      <c r="C7" s="5" t="str">
        <f t="shared" si="0"/>
        <v>KW5</v>
      </c>
      <c r="D7" s="6">
        <v>38068.305</v>
      </c>
    </row>
    <row r="8" spans="2:4">
      <c r="B8" s="4">
        <v>6</v>
      </c>
      <c r="C8" s="5" t="str">
        <f t="shared" si="0"/>
        <v>KW6</v>
      </c>
      <c r="D8" s="6">
        <v>49189.195</v>
      </c>
    </row>
    <row r="9" spans="2:4">
      <c r="B9" s="4">
        <v>7</v>
      </c>
      <c r="C9" s="5" t="str">
        <f t="shared" si="0"/>
        <v>KW7</v>
      </c>
      <c r="D9" s="6">
        <v>25378.87</v>
      </c>
    </row>
    <row r="10" spans="2:4">
      <c r="B10" s="4">
        <v>8</v>
      </c>
      <c r="C10" s="5" t="str">
        <f t="shared" si="0"/>
        <v>KW8</v>
      </c>
      <c r="D10" s="6">
        <v>45342.549999999996</v>
      </c>
    </row>
    <row r="11" spans="2:4">
      <c r="B11" s="4">
        <v>9</v>
      </c>
      <c r="C11" s="5" t="str">
        <f t="shared" si="0"/>
        <v>KW9</v>
      </c>
      <c r="D11" s="6">
        <v>53298.134999999995</v>
      </c>
    </row>
    <row r="12" spans="2:4">
      <c r="B12" s="4">
        <v>10</v>
      </c>
      <c r="C12" s="5" t="str">
        <f t="shared" si="0"/>
        <v>KW10</v>
      </c>
      <c r="D12" s="6">
        <v>26370.574999999997</v>
      </c>
    </row>
    <row r="13" spans="2:4">
      <c r="B13" s="4">
        <v>11</v>
      </c>
      <c r="C13" s="5" t="str">
        <f t="shared" si="0"/>
        <v>KW11</v>
      </c>
      <c r="D13" s="6">
        <v>41566.964999999997</v>
      </c>
    </row>
    <row r="14" spans="2:4">
      <c r="B14" s="4">
        <v>12</v>
      </c>
      <c r="C14" s="5" t="str">
        <f t="shared" si="0"/>
        <v>KW12</v>
      </c>
      <c r="D14" s="6">
        <v>53949.17</v>
      </c>
    </row>
    <row r="15" spans="2:4">
      <c r="B15" s="4">
        <v>13</v>
      </c>
      <c r="C15" s="5" t="str">
        <f t="shared" si="0"/>
        <v>KW13</v>
      </c>
      <c r="D15" s="6">
        <v>27655.924999999999</v>
      </c>
    </row>
    <row r="16" spans="2:4">
      <c r="B16" s="4">
        <v>14</v>
      </c>
      <c r="C16" s="5" t="str">
        <f t="shared" si="0"/>
        <v>KW14</v>
      </c>
      <c r="D16" s="6">
        <v>42756.174999999996</v>
      </c>
    </row>
    <row r="17" spans="2:4">
      <c r="B17" s="4">
        <v>15</v>
      </c>
      <c r="C17" s="5" t="str">
        <f t="shared" si="0"/>
        <v>KW15</v>
      </c>
      <c r="D17" s="6">
        <v>51533.13</v>
      </c>
    </row>
    <row r="18" spans="2:4">
      <c r="B18" s="4">
        <v>16</v>
      </c>
      <c r="C18" s="5" t="str">
        <f t="shared" si="0"/>
        <v>KW16</v>
      </c>
      <c r="D18" s="6">
        <v>36157</v>
      </c>
    </row>
    <row r="19" spans="2:4">
      <c r="B19" s="4">
        <v>17</v>
      </c>
      <c r="C19" s="5" t="str">
        <f t="shared" si="0"/>
        <v>KW17</v>
      </c>
      <c r="D19" s="6">
        <v>40970.269999999997</v>
      </c>
    </row>
    <row r="20" spans="2:4">
      <c r="B20" s="4">
        <v>18</v>
      </c>
      <c r="C20" s="5" t="str">
        <f t="shared" si="0"/>
        <v>KW18</v>
      </c>
      <c r="D20" s="6">
        <v>54865.634999999995</v>
      </c>
    </row>
    <row r="21" spans="2:4">
      <c r="B21" s="4">
        <v>19</v>
      </c>
      <c r="C21" s="5" t="str">
        <f t="shared" si="0"/>
        <v>KW19</v>
      </c>
      <c r="D21" s="6">
        <v>33380.434999999998</v>
      </c>
    </row>
    <row r="22" spans="2:4">
      <c r="B22" s="4">
        <v>20</v>
      </c>
      <c r="C22" s="5" t="str">
        <f t="shared" si="0"/>
        <v>KW20</v>
      </c>
      <c r="D22" s="6">
        <v>46995.74</v>
      </c>
    </row>
    <row r="23" spans="2:4">
      <c r="B23" s="4">
        <v>21</v>
      </c>
      <c r="C23" s="5" t="str">
        <f t="shared" si="0"/>
        <v>KW21</v>
      </c>
      <c r="D23" s="6">
        <v>60814.819999999992</v>
      </c>
    </row>
    <row r="24" spans="2:4">
      <c r="B24" s="4">
        <v>22</v>
      </c>
      <c r="C24" s="5" t="str">
        <f t="shared" si="0"/>
        <v>KW22</v>
      </c>
      <c r="D24" s="6">
        <v>40078.884999999995</v>
      </c>
    </row>
    <row r="25" spans="2:4">
      <c r="B25" s="4">
        <v>23</v>
      </c>
      <c r="C25" s="5" t="str">
        <f t="shared" si="0"/>
        <v>KW23</v>
      </c>
      <c r="D25" s="6">
        <v>44371.744999999995</v>
      </c>
    </row>
    <row r="26" spans="2:4">
      <c r="B26" s="4">
        <v>24</v>
      </c>
      <c r="C26" s="5" t="str">
        <f t="shared" si="0"/>
        <v>KW24</v>
      </c>
      <c r="D26" s="6">
        <v>56425.82</v>
      </c>
    </row>
    <row r="27" spans="2:4">
      <c r="B27" s="4">
        <v>25</v>
      </c>
      <c r="C27" s="5" t="str">
        <f t="shared" si="0"/>
        <v>KW25</v>
      </c>
      <c r="D27" s="6">
        <v>44146.024999999994</v>
      </c>
    </row>
    <row r="28" spans="2:4">
      <c r="B28" s="4">
        <v>26</v>
      </c>
      <c r="C28" s="5" t="str">
        <f t="shared" si="0"/>
        <v>KW26</v>
      </c>
      <c r="D28" s="6">
        <v>50487.084999999999</v>
      </c>
    </row>
    <row r="29" spans="2:4">
      <c r="B29" s="4">
        <v>27</v>
      </c>
      <c r="C29" s="5" t="str">
        <f t="shared" si="0"/>
        <v>KW27</v>
      </c>
      <c r="D29" s="6">
        <v>61941.329999999994</v>
      </c>
    </row>
    <row r="30" spans="2:4">
      <c r="B30" s="4">
        <v>28</v>
      </c>
      <c r="C30" s="5" t="str">
        <f t="shared" si="0"/>
        <v>KW28</v>
      </c>
      <c r="D30" s="6">
        <v>43791.77</v>
      </c>
    </row>
    <row r="31" spans="2:4">
      <c r="B31" s="4">
        <v>29</v>
      </c>
      <c r="C31" s="5" t="str">
        <f t="shared" si="0"/>
        <v>KW29</v>
      </c>
      <c r="D31" s="6">
        <v>52687.854999999996</v>
      </c>
    </row>
    <row r="32" spans="2:4">
      <c r="B32" s="4">
        <v>30</v>
      </c>
      <c r="C32" s="5" t="str">
        <f t="shared" si="0"/>
        <v>KW30</v>
      </c>
      <c r="D32" s="6">
        <v>55604.45</v>
      </c>
    </row>
    <row r="33" spans="2:4">
      <c r="B33" s="4">
        <v>31</v>
      </c>
      <c r="C33" s="5" t="str">
        <f t="shared" si="0"/>
        <v>KW31</v>
      </c>
      <c r="D33" s="6">
        <v>39399.634999999995</v>
      </c>
    </row>
    <row r="34" spans="2:4">
      <c r="B34" s="4">
        <v>32</v>
      </c>
      <c r="C34" s="5" t="str">
        <f t="shared" si="0"/>
        <v>KW32</v>
      </c>
      <c r="D34" s="6">
        <v>50545.604999999996</v>
      </c>
    </row>
    <row r="35" spans="2:4">
      <c r="B35" s="4">
        <v>33</v>
      </c>
      <c r="C35" s="5" t="str">
        <f t="shared" si="0"/>
        <v>KW33</v>
      </c>
      <c r="D35" s="6">
        <v>65093.049999999996</v>
      </c>
    </row>
    <row r="36" spans="2:4">
      <c r="B36" s="4">
        <v>34</v>
      </c>
      <c r="C36" s="5" t="str">
        <f t="shared" si="0"/>
        <v>KW34</v>
      </c>
      <c r="D36" s="6">
        <v>41750.884999999995</v>
      </c>
    </row>
    <row r="37" spans="2:4">
      <c r="B37" s="4">
        <v>35</v>
      </c>
      <c r="C37" s="5" t="str">
        <f t="shared" si="0"/>
        <v>KW35</v>
      </c>
      <c r="D37" s="6">
        <v>52414.064999999995</v>
      </c>
    </row>
    <row r="38" spans="2:4">
      <c r="B38" s="4">
        <v>36</v>
      </c>
      <c r="C38" s="5" t="str">
        <f t="shared" si="0"/>
        <v>KW36</v>
      </c>
      <c r="D38" s="6">
        <v>62724.034999999996</v>
      </c>
    </row>
    <row r="39" spans="2:4">
      <c r="B39" s="4">
        <v>37</v>
      </c>
      <c r="C39" s="5" t="str">
        <f t="shared" si="0"/>
        <v>KW37</v>
      </c>
      <c r="D39" s="6">
        <v>48369.914999999994</v>
      </c>
    </row>
    <row r="40" spans="2:4">
      <c r="B40" s="4">
        <v>38</v>
      </c>
      <c r="C40" s="5" t="str">
        <f t="shared" si="0"/>
        <v>KW38</v>
      </c>
      <c r="D40" s="6">
        <v>61850.414999999994</v>
      </c>
    </row>
    <row r="41" spans="2:4">
      <c r="B41" s="4">
        <v>39</v>
      </c>
      <c r="C41" s="5" t="str">
        <f t="shared" si="0"/>
        <v>KW39</v>
      </c>
      <c r="D41" s="6">
        <v>65241.439999999995</v>
      </c>
    </row>
    <row r="42" spans="2:4">
      <c r="B42" s="4">
        <v>40</v>
      </c>
      <c r="C42" s="5" t="str">
        <f t="shared" si="0"/>
        <v>KW40</v>
      </c>
      <c r="D42" s="6">
        <v>50553.964999999997</v>
      </c>
    </row>
    <row r="43" spans="2:4">
      <c r="B43" s="4">
        <v>41</v>
      </c>
      <c r="C43" s="5" t="str">
        <f t="shared" si="0"/>
        <v>KW41</v>
      </c>
      <c r="D43" s="6">
        <v>55944.074999999997</v>
      </c>
    </row>
    <row r="44" spans="2:4">
      <c r="B44" s="4">
        <v>42</v>
      </c>
      <c r="C44" s="5" t="str">
        <f t="shared" si="0"/>
        <v>KW42</v>
      </c>
      <c r="D44" s="6">
        <v>58216.95</v>
      </c>
    </row>
    <row r="45" spans="2:4">
      <c r="B45" s="4">
        <v>43</v>
      </c>
      <c r="C45" s="5" t="str">
        <f t="shared" si="0"/>
        <v>KW43</v>
      </c>
      <c r="D45" s="6">
        <v>44154.384999999995</v>
      </c>
    </row>
    <row r="46" spans="2:4">
      <c r="B46" s="4">
        <v>44</v>
      </c>
      <c r="C46" s="5" t="str">
        <f t="shared" si="0"/>
        <v>KW44</v>
      </c>
      <c r="D46" s="6">
        <v>45401.07</v>
      </c>
    </row>
    <row r="47" spans="2:4">
      <c r="B47" s="4">
        <v>45</v>
      </c>
      <c r="C47" s="5" t="str">
        <f t="shared" si="0"/>
        <v>KW45</v>
      </c>
      <c r="D47" s="6">
        <v>60001.81</v>
      </c>
    </row>
    <row r="48" spans="2:4">
      <c r="B48" s="4">
        <v>46</v>
      </c>
      <c r="C48" s="5" t="str">
        <f t="shared" si="0"/>
        <v>KW46</v>
      </c>
      <c r="D48" s="6">
        <v>36908.354999999996</v>
      </c>
    </row>
    <row r="49" spans="2:4">
      <c r="B49" s="4">
        <v>47</v>
      </c>
      <c r="C49" s="5" t="str">
        <f t="shared" si="0"/>
        <v>KW47</v>
      </c>
      <c r="D49" s="6">
        <v>46123.164999999994</v>
      </c>
    </row>
    <row r="50" spans="2:4">
      <c r="B50" s="4">
        <v>48</v>
      </c>
      <c r="C50" s="5" t="str">
        <f t="shared" si="0"/>
        <v>KW48</v>
      </c>
      <c r="D50" s="6">
        <v>53798.689999999995</v>
      </c>
    </row>
    <row r="51" spans="2:4">
      <c r="B51" s="4">
        <v>49</v>
      </c>
      <c r="C51" s="5" t="str">
        <f t="shared" si="0"/>
        <v>KW49</v>
      </c>
      <c r="D51" s="6">
        <v>38392.254999999997</v>
      </c>
    </row>
    <row r="52" spans="2:4">
      <c r="B52" s="4">
        <v>50</v>
      </c>
      <c r="C52" s="5" t="str">
        <f t="shared" si="0"/>
        <v>KW50</v>
      </c>
      <c r="D52" s="6">
        <v>52280.304999999993</v>
      </c>
    </row>
    <row r="53" spans="2:4">
      <c r="B53" s="4">
        <v>51</v>
      </c>
      <c r="C53" s="5" t="str">
        <f t="shared" si="0"/>
        <v>KW51</v>
      </c>
      <c r="D53" s="6">
        <v>55644.159999999996</v>
      </c>
    </row>
    <row r="54" spans="2:4">
      <c r="B54" s="4">
        <v>52</v>
      </c>
      <c r="C54" s="5" t="str">
        <f t="shared" si="0"/>
        <v>KW52</v>
      </c>
      <c r="D54" s="6">
        <v>34896.729999999996</v>
      </c>
    </row>
    <row r="55" spans="2:4">
      <c r="B55" s="4">
        <v>53</v>
      </c>
      <c r="C55" s="5" t="str">
        <f t="shared" si="0"/>
        <v>KW53</v>
      </c>
      <c r="D55" s="6">
        <v>44698.829999999994</v>
      </c>
    </row>
    <row r="56" spans="2:4">
      <c r="B56" s="4">
        <v>54</v>
      </c>
      <c r="C56" s="5" t="str">
        <f t="shared" si="0"/>
        <v>KW54</v>
      </c>
      <c r="D56" s="6">
        <v>49621.824999999997</v>
      </c>
    </row>
    <row r="57" spans="2:4">
      <c r="B57" s="4">
        <v>55</v>
      </c>
      <c r="C57" s="5" t="str">
        <f t="shared" si="0"/>
        <v>KW55</v>
      </c>
      <c r="D57" s="6">
        <v>31950.874999999996</v>
      </c>
    </row>
    <row r="58" spans="2:4">
      <c r="B58" s="4">
        <v>56</v>
      </c>
      <c r="C58" s="5" t="str">
        <f t="shared" si="0"/>
        <v>KW56</v>
      </c>
      <c r="D58" s="6">
        <v>42962.039999999994</v>
      </c>
    </row>
    <row r="59" spans="2:4">
      <c r="B59" s="4">
        <v>57</v>
      </c>
      <c r="C59" s="5" t="str">
        <f t="shared" si="0"/>
        <v>KW57</v>
      </c>
      <c r="D59" s="6">
        <v>49209.049999999996</v>
      </c>
    </row>
    <row r="60" spans="2:4">
      <c r="B60" s="4">
        <v>58</v>
      </c>
      <c r="C60" s="5" t="str">
        <f t="shared" si="0"/>
        <v>KW58</v>
      </c>
      <c r="D60" s="6">
        <v>29980.004999999997</v>
      </c>
    </row>
    <row r="61" spans="2:4">
      <c r="B61" s="4">
        <v>59</v>
      </c>
      <c r="C61" s="5" t="str">
        <f t="shared" si="0"/>
        <v>KW59</v>
      </c>
      <c r="D61" s="6">
        <v>42949.5</v>
      </c>
    </row>
    <row r="62" spans="2:4">
      <c r="B62" s="4">
        <v>60</v>
      </c>
      <c r="C62" s="5" t="str">
        <f t="shared" si="0"/>
        <v>KW60</v>
      </c>
      <c r="D62" s="6">
        <v>47494.204999999994</v>
      </c>
    </row>
    <row r="63" spans="2:4">
      <c r="B63" s="4">
        <v>61</v>
      </c>
      <c r="C63" s="5" t="str">
        <f t="shared" si="0"/>
        <v>KW61</v>
      </c>
      <c r="D63" s="6">
        <v>26628.69</v>
      </c>
    </row>
    <row r="64" spans="2:4">
      <c r="B64" s="4">
        <v>62</v>
      </c>
      <c r="C64" s="5" t="str">
        <f t="shared" si="0"/>
        <v>KW62</v>
      </c>
      <c r="D64" s="6">
        <v>31717.839999999997</v>
      </c>
    </row>
    <row r="65" spans="2:4">
      <c r="B65" s="4">
        <v>63</v>
      </c>
      <c r="C65" s="5" t="str">
        <f t="shared" si="0"/>
        <v>KW63</v>
      </c>
      <c r="D65" s="6">
        <v>45687.399999999994</v>
      </c>
    </row>
    <row r="66" spans="2:4">
      <c r="B66" s="4">
        <v>64</v>
      </c>
      <c r="C66" s="5" t="str">
        <f t="shared" si="0"/>
        <v>KW64</v>
      </c>
      <c r="D66" s="6">
        <v>23307.679999999997</v>
      </c>
    </row>
    <row r="67" spans="2:4">
      <c r="B67" s="4">
        <v>65</v>
      </c>
      <c r="C67" s="5" t="str">
        <f t="shared" ref="C67:C102" si="1">"KW"&amp;B67</f>
        <v>KW65</v>
      </c>
      <c r="D67" s="6">
        <v>38068.305</v>
      </c>
    </row>
    <row r="68" spans="2:4">
      <c r="B68" s="4">
        <v>66</v>
      </c>
      <c r="C68" s="5" t="str">
        <f t="shared" si="1"/>
        <v>KW66</v>
      </c>
      <c r="D68" s="6">
        <v>49189.195</v>
      </c>
    </row>
    <row r="69" spans="2:4">
      <c r="B69" s="4">
        <v>67</v>
      </c>
      <c r="C69" s="5" t="str">
        <f t="shared" si="1"/>
        <v>KW67</v>
      </c>
      <c r="D69" s="6">
        <v>25378.87</v>
      </c>
    </row>
    <row r="70" spans="2:4">
      <c r="B70" s="4">
        <v>68</v>
      </c>
      <c r="C70" s="5" t="str">
        <f t="shared" si="1"/>
        <v>KW68</v>
      </c>
      <c r="D70" s="6">
        <v>45342.549999999996</v>
      </c>
    </row>
    <row r="71" spans="2:4">
      <c r="B71" s="4">
        <v>69</v>
      </c>
      <c r="C71" s="5" t="str">
        <f t="shared" si="1"/>
        <v>KW69</v>
      </c>
      <c r="D71" s="6">
        <v>53298.134999999995</v>
      </c>
    </row>
    <row r="72" spans="2:4">
      <c r="B72" s="4">
        <v>70</v>
      </c>
      <c r="C72" s="5" t="str">
        <f t="shared" si="1"/>
        <v>KW70</v>
      </c>
      <c r="D72" s="6">
        <v>26370.574999999997</v>
      </c>
    </row>
    <row r="73" spans="2:4">
      <c r="B73" s="4">
        <v>71</v>
      </c>
      <c r="C73" s="5" t="str">
        <f t="shared" si="1"/>
        <v>KW71</v>
      </c>
      <c r="D73" s="6">
        <v>41566.964999999997</v>
      </c>
    </row>
    <row r="74" spans="2:4">
      <c r="B74" s="4">
        <v>72</v>
      </c>
      <c r="C74" s="5" t="str">
        <f t="shared" si="1"/>
        <v>KW72</v>
      </c>
      <c r="D74" s="6">
        <v>53949.17</v>
      </c>
    </row>
    <row r="75" spans="2:4">
      <c r="B75" s="4">
        <v>73</v>
      </c>
      <c r="C75" s="5" t="str">
        <f t="shared" si="1"/>
        <v>KW73</v>
      </c>
      <c r="D75" s="6">
        <v>27655.924999999999</v>
      </c>
    </row>
    <row r="76" spans="2:4">
      <c r="B76" s="4">
        <v>74</v>
      </c>
      <c r="C76" s="5" t="str">
        <f t="shared" si="1"/>
        <v>KW74</v>
      </c>
      <c r="D76" s="6">
        <v>42756.174999999996</v>
      </c>
    </row>
    <row r="77" spans="2:4">
      <c r="B77" s="4">
        <v>75</v>
      </c>
      <c r="C77" s="5" t="str">
        <f t="shared" si="1"/>
        <v>KW75</v>
      </c>
      <c r="D77" s="6">
        <v>51533.13</v>
      </c>
    </row>
    <row r="78" spans="2:4">
      <c r="B78" s="4">
        <v>76</v>
      </c>
      <c r="C78" s="5" t="str">
        <f t="shared" si="1"/>
        <v>KW76</v>
      </c>
      <c r="D78" s="6">
        <v>36157</v>
      </c>
    </row>
    <row r="79" spans="2:4">
      <c r="B79" s="4">
        <v>77</v>
      </c>
      <c r="C79" s="5" t="str">
        <f t="shared" si="1"/>
        <v>KW77</v>
      </c>
      <c r="D79" s="6">
        <v>40970.269999999997</v>
      </c>
    </row>
    <row r="80" spans="2:4">
      <c r="B80" s="4">
        <v>78</v>
      </c>
      <c r="C80" s="5" t="str">
        <f t="shared" si="1"/>
        <v>KW78</v>
      </c>
      <c r="D80" s="6">
        <v>54865.634999999995</v>
      </c>
    </row>
    <row r="81" spans="2:4">
      <c r="B81" s="4">
        <v>79</v>
      </c>
      <c r="C81" s="5" t="str">
        <f t="shared" si="1"/>
        <v>KW79</v>
      </c>
      <c r="D81" s="6">
        <v>33380.434999999998</v>
      </c>
    </row>
    <row r="82" spans="2:4">
      <c r="B82" s="4">
        <v>80</v>
      </c>
      <c r="C82" s="5" t="str">
        <f t="shared" si="1"/>
        <v>KW80</v>
      </c>
      <c r="D82" s="6">
        <v>46995.74</v>
      </c>
    </row>
    <row r="83" spans="2:4">
      <c r="B83" s="4">
        <v>81</v>
      </c>
      <c r="C83" s="5" t="str">
        <f t="shared" si="1"/>
        <v>KW81</v>
      </c>
      <c r="D83" s="6">
        <v>60814.819999999992</v>
      </c>
    </row>
    <row r="84" spans="2:4">
      <c r="B84" s="4">
        <v>82</v>
      </c>
      <c r="C84" s="5" t="str">
        <f t="shared" si="1"/>
        <v>KW82</v>
      </c>
      <c r="D84" s="6">
        <v>40078.884999999995</v>
      </c>
    </row>
    <row r="85" spans="2:4">
      <c r="B85" s="4">
        <v>83</v>
      </c>
      <c r="C85" s="5" t="str">
        <f t="shared" si="1"/>
        <v>KW83</v>
      </c>
      <c r="D85" s="6">
        <v>44371.744999999995</v>
      </c>
    </row>
    <row r="86" spans="2:4">
      <c r="B86" s="4">
        <v>84</v>
      </c>
      <c r="C86" s="5" t="str">
        <f t="shared" si="1"/>
        <v>KW84</v>
      </c>
      <c r="D86" s="6">
        <v>56425.82</v>
      </c>
    </row>
    <row r="87" spans="2:4">
      <c r="B87" s="4">
        <v>85</v>
      </c>
      <c r="C87" s="5" t="str">
        <f t="shared" si="1"/>
        <v>KW85</v>
      </c>
      <c r="D87" s="6">
        <v>44146.024999999994</v>
      </c>
    </row>
    <row r="88" spans="2:4">
      <c r="B88" s="4">
        <v>86</v>
      </c>
      <c r="C88" s="5" t="str">
        <f t="shared" si="1"/>
        <v>KW86</v>
      </c>
      <c r="D88" s="6">
        <v>50487.084999999999</v>
      </c>
    </row>
    <row r="89" spans="2:4">
      <c r="B89" s="4">
        <v>87</v>
      </c>
      <c r="C89" s="5" t="str">
        <f t="shared" si="1"/>
        <v>KW87</v>
      </c>
      <c r="D89" s="6">
        <v>61941.329999999994</v>
      </c>
    </row>
    <row r="90" spans="2:4">
      <c r="B90" s="4">
        <v>88</v>
      </c>
      <c r="C90" s="5" t="str">
        <f t="shared" si="1"/>
        <v>KW88</v>
      </c>
      <c r="D90" s="6">
        <v>43791.77</v>
      </c>
    </row>
    <row r="91" spans="2:4">
      <c r="B91" s="4">
        <v>89</v>
      </c>
      <c r="C91" s="5" t="str">
        <f t="shared" si="1"/>
        <v>KW89</v>
      </c>
      <c r="D91" s="6">
        <v>52687.854999999996</v>
      </c>
    </row>
    <row r="92" spans="2:4">
      <c r="B92" s="4">
        <v>90</v>
      </c>
      <c r="C92" s="5" t="str">
        <f t="shared" si="1"/>
        <v>KW90</v>
      </c>
      <c r="D92" s="6">
        <v>55604.45</v>
      </c>
    </row>
    <row r="93" spans="2:4">
      <c r="B93" s="4">
        <v>91</v>
      </c>
      <c r="C93" s="5" t="str">
        <f t="shared" si="1"/>
        <v>KW91</v>
      </c>
      <c r="D93" s="6">
        <v>39399.634999999995</v>
      </c>
    </row>
    <row r="94" spans="2:4">
      <c r="B94" s="4">
        <v>92</v>
      </c>
      <c r="C94" s="5" t="str">
        <f t="shared" si="1"/>
        <v>KW92</v>
      </c>
      <c r="D94" s="6">
        <v>50545.604999999996</v>
      </c>
    </row>
    <row r="95" spans="2:4">
      <c r="B95" s="4">
        <v>93</v>
      </c>
      <c r="C95" s="5" t="str">
        <f t="shared" si="1"/>
        <v>KW93</v>
      </c>
      <c r="D95" s="6">
        <v>65093.049999999996</v>
      </c>
    </row>
    <row r="96" spans="2:4">
      <c r="B96" s="4">
        <v>94</v>
      </c>
      <c r="C96" s="5" t="str">
        <f t="shared" si="1"/>
        <v>KW94</v>
      </c>
      <c r="D96" s="6">
        <v>41750.884999999995</v>
      </c>
    </row>
    <row r="97" spans="2:4">
      <c r="B97" s="4">
        <v>95</v>
      </c>
      <c r="C97" s="5" t="str">
        <f t="shared" si="1"/>
        <v>KW95</v>
      </c>
      <c r="D97" s="6">
        <v>52414.064999999995</v>
      </c>
    </row>
    <row r="98" spans="2:4">
      <c r="B98" s="4">
        <v>96</v>
      </c>
      <c r="C98" s="5" t="str">
        <f t="shared" si="1"/>
        <v>KW96</v>
      </c>
      <c r="D98" s="6">
        <v>62724.034999999996</v>
      </c>
    </row>
    <row r="99" spans="2:4">
      <c r="B99" s="4">
        <v>97</v>
      </c>
      <c r="C99" s="5" t="str">
        <f t="shared" si="1"/>
        <v>KW97</v>
      </c>
      <c r="D99" s="6">
        <v>48369.914999999994</v>
      </c>
    </row>
    <row r="100" spans="2:4">
      <c r="B100" s="4">
        <v>98</v>
      </c>
      <c r="C100" s="5" t="str">
        <f t="shared" si="1"/>
        <v>KW98</v>
      </c>
      <c r="D100" s="6">
        <v>61850.414999999994</v>
      </c>
    </row>
    <row r="101" spans="2:4">
      <c r="B101" s="4">
        <v>99</v>
      </c>
      <c r="C101" s="5" t="str">
        <f t="shared" si="1"/>
        <v>KW99</v>
      </c>
      <c r="D101" s="6">
        <v>65241.439999999995</v>
      </c>
    </row>
    <row r="102" spans="2:4">
      <c r="B102" s="4">
        <v>100</v>
      </c>
      <c r="C102" s="5" t="str">
        <f t="shared" si="1"/>
        <v>KW100</v>
      </c>
      <c r="D102" s="6">
        <v>50553.964999999997</v>
      </c>
    </row>
    <row r="103" spans="2:4">
      <c r="C103"/>
    </row>
    <row r="104" spans="2:4">
      <c r="C104"/>
    </row>
    <row r="105" spans="2:4">
      <c r="C105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A8BA7-1106-4109-93BC-0880B90E3C99}">
  <dimension ref="B2:F105"/>
  <sheetViews>
    <sheetView workbookViewId="0">
      <selection activeCell="M4" sqref="M4"/>
    </sheetView>
  </sheetViews>
  <sheetFormatPr baseColWidth="10" defaultRowHeight="14.4"/>
  <cols>
    <col min="3" max="3" width="15.44140625" style="3" bestFit="1" customWidth="1"/>
    <col min="4" max="5" width="18.33203125" customWidth="1"/>
  </cols>
  <sheetData>
    <row r="2" spans="2:6" ht="28.8">
      <c r="B2" s="8" t="s">
        <v>8</v>
      </c>
      <c r="C2" s="8" t="s">
        <v>7</v>
      </c>
      <c r="D2" s="8" t="s">
        <v>6</v>
      </c>
      <c r="E2" s="8" t="s">
        <v>93</v>
      </c>
      <c r="F2" s="40">
        <v>0.15</v>
      </c>
    </row>
    <row r="3" spans="2:6">
      <c r="B3" s="4">
        <v>1</v>
      </c>
      <c r="C3" s="5" t="str">
        <f t="shared" ref="C3:C66" si="0">"KW"&amp;B3</f>
        <v>KW1</v>
      </c>
      <c r="D3" s="6">
        <v>26628.69</v>
      </c>
      <c r="E3" s="6">
        <f>D3</f>
        <v>26628.69</v>
      </c>
    </row>
    <row r="4" spans="2:6">
      <c r="B4" s="4">
        <v>2</v>
      </c>
      <c r="C4" s="5" t="str">
        <f t="shared" si="0"/>
        <v>KW2</v>
      </c>
      <c r="D4" s="6">
        <v>31717.839999999997</v>
      </c>
      <c r="E4" s="6">
        <f>($F$2*D4)+((1-$F$2)*E3)</f>
        <v>27392.062499999996</v>
      </c>
    </row>
    <row r="5" spans="2:6">
      <c r="B5" s="4">
        <v>3</v>
      </c>
      <c r="C5" s="5" t="str">
        <f t="shared" si="0"/>
        <v>KW3</v>
      </c>
      <c r="D5" s="6">
        <v>45687.399999999994</v>
      </c>
      <c r="E5" s="6">
        <f t="shared" ref="E5:E68" si="1">($F$2*D5)+((1-$F$2)*E4)</f>
        <v>30136.363124999996</v>
      </c>
    </row>
    <row r="6" spans="2:6">
      <c r="B6" s="4">
        <v>4</v>
      </c>
      <c r="C6" s="5" t="str">
        <f t="shared" si="0"/>
        <v>KW4</v>
      </c>
      <c r="D6" s="6">
        <v>23307.679999999997</v>
      </c>
      <c r="E6" s="6">
        <f t="shared" si="1"/>
        <v>29112.060656249996</v>
      </c>
    </row>
    <row r="7" spans="2:6">
      <c r="B7" s="4">
        <v>5</v>
      </c>
      <c r="C7" s="5" t="str">
        <f t="shared" si="0"/>
        <v>KW5</v>
      </c>
      <c r="D7" s="6">
        <v>38068.305</v>
      </c>
      <c r="E7" s="6">
        <f t="shared" si="1"/>
        <v>30455.497307812497</v>
      </c>
    </row>
    <row r="8" spans="2:6">
      <c r="B8" s="4">
        <v>6</v>
      </c>
      <c r="C8" s="5" t="str">
        <f t="shared" si="0"/>
        <v>KW6</v>
      </c>
      <c r="D8" s="6">
        <v>49189.195</v>
      </c>
      <c r="E8" s="6">
        <f t="shared" si="1"/>
        <v>33265.551961640624</v>
      </c>
    </row>
    <row r="9" spans="2:6">
      <c r="B9" s="4">
        <v>7</v>
      </c>
      <c r="C9" s="5" t="str">
        <f t="shared" si="0"/>
        <v>KW7</v>
      </c>
      <c r="D9" s="6">
        <v>25378.87</v>
      </c>
      <c r="E9" s="6">
        <f t="shared" si="1"/>
        <v>32082.549667394531</v>
      </c>
    </row>
    <row r="10" spans="2:6">
      <c r="B10" s="4">
        <v>8</v>
      </c>
      <c r="C10" s="5" t="str">
        <f t="shared" si="0"/>
        <v>KW8</v>
      </c>
      <c r="D10" s="6">
        <v>45342.549999999996</v>
      </c>
      <c r="E10" s="6">
        <f t="shared" si="1"/>
        <v>34071.54971728535</v>
      </c>
    </row>
    <row r="11" spans="2:6">
      <c r="B11" s="4">
        <v>9</v>
      </c>
      <c r="C11" s="5" t="str">
        <f t="shared" si="0"/>
        <v>KW9</v>
      </c>
      <c r="D11" s="6">
        <v>53298.134999999995</v>
      </c>
      <c r="E11" s="6">
        <f t="shared" si="1"/>
        <v>36955.537509692542</v>
      </c>
    </row>
    <row r="12" spans="2:6">
      <c r="B12" s="4">
        <v>10</v>
      </c>
      <c r="C12" s="5" t="str">
        <f t="shared" si="0"/>
        <v>KW10</v>
      </c>
      <c r="D12" s="6">
        <v>26370.574999999997</v>
      </c>
      <c r="E12" s="6">
        <f t="shared" si="1"/>
        <v>35367.793133238658</v>
      </c>
    </row>
    <row r="13" spans="2:6">
      <c r="B13" s="4">
        <v>11</v>
      </c>
      <c r="C13" s="5" t="str">
        <f t="shared" si="0"/>
        <v>KW11</v>
      </c>
      <c r="D13" s="6">
        <v>41566.964999999997</v>
      </c>
      <c r="E13" s="6">
        <f t="shared" si="1"/>
        <v>36297.668913252855</v>
      </c>
    </row>
    <row r="14" spans="2:6">
      <c r="B14" s="4">
        <v>12</v>
      </c>
      <c r="C14" s="5" t="str">
        <f t="shared" si="0"/>
        <v>KW12</v>
      </c>
      <c r="D14" s="6">
        <v>53949.17</v>
      </c>
      <c r="E14" s="6">
        <f t="shared" si="1"/>
        <v>38945.394076264929</v>
      </c>
    </row>
    <row r="15" spans="2:6">
      <c r="B15" s="4">
        <v>13</v>
      </c>
      <c r="C15" s="5" t="str">
        <f t="shared" si="0"/>
        <v>KW13</v>
      </c>
      <c r="D15" s="6">
        <v>27655.924999999999</v>
      </c>
      <c r="E15" s="6">
        <f t="shared" si="1"/>
        <v>37251.973714825188</v>
      </c>
    </row>
    <row r="16" spans="2:6">
      <c r="B16" s="4">
        <v>14</v>
      </c>
      <c r="C16" s="5" t="str">
        <f t="shared" si="0"/>
        <v>KW14</v>
      </c>
      <c r="D16" s="6">
        <v>42756.174999999996</v>
      </c>
      <c r="E16" s="6">
        <f t="shared" si="1"/>
        <v>38077.603907601406</v>
      </c>
    </row>
    <row r="17" spans="2:5">
      <c r="B17" s="4">
        <v>15</v>
      </c>
      <c r="C17" s="5" t="str">
        <f t="shared" si="0"/>
        <v>KW15</v>
      </c>
      <c r="D17" s="6">
        <v>51533.13</v>
      </c>
      <c r="E17" s="6">
        <f t="shared" si="1"/>
        <v>40095.932821461189</v>
      </c>
    </row>
    <row r="18" spans="2:5">
      <c r="B18" s="4">
        <v>16</v>
      </c>
      <c r="C18" s="5" t="str">
        <f t="shared" si="0"/>
        <v>KW16</v>
      </c>
      <c r="D18" s="6">
        <v>36157</v>
      </c>
      <c r="E18" s="6">
        <f t="shared" si="1"/>
        <v>39505.092898242016</v>
      </c>
    </row>
    <row r="19" spans="2:5">
      <c r="B19" s="4">
        <v>17</v>
      </c>
      <c r="C19" s="5" t="str">
        <f t="shared" si="0"/>
        <v>KW17</v>
      </c>
      <c r="D19" s="6">
        <v>40970.269999999997</v>
      </c>
      <c r="E19" s="6">
        <f t="shared" si="1"/>
        <v>39724.869463505718</v>
      </c>
    </row>
    <row r="20" spans="2:5">
      <c r="B20" s="4">
        <v>18</v>
      </c>
      <c r="C20" s="5" t="str">
        <f t="shared" si="0"/>
        <v>KW18</v>
      </c>
      <c r="D20" s="6">
        <v>54865.634999999995</v>
      </c>
      <c r="E20" s="6">
        <f t="shared" si="1"/>
        <v>41995.984293979855</v>
      </c>
    </row>
    <row r="21" spans="2:5">
      <c r="B21" s="4">
        <v>19</v>
      </c>
      <c r="C21" s="5" t="str">
        <f t="shared" si="0"/>
        <v>KW19</v>
      </c>
      <c r="D21" s="6">
        <v>33380.434999999998</v>
      </c>
      <c r="E21" s="6">
        <f t="shared" si="1"/>
        <v>40703.651899882876</v>
      </c>
    </row>
    <row r="22" spans="2:5">
      <c r="B22" s="4">
        <v>20</v>
      </c>
      <c r="C22" s="5" t="str">
        <f t="shared" si="0"/>
        <v>KW20</v>
      </c>
      <c r="D22" s="6">
        <v>46995.74</v>
      </c>
      <c r="E22" s="6">
        <f t="shared" si="1"/>
        <v>41647.465114900442</v>
      </c>
    </row>
    <row r="23" spans="2:5">
      <c r="B23" s="4">
        <v>21</v>
      </c>
      <c r="C23" s="5" t="str">
        <f t="shared" si="0"/>
        <v>KW21</v>
      </c>
      <c r="D23" s="6">
        <v>60814.819999999992</v>
      </c>
      <c r="E23" s="6">
        <f t="shared" si="1"/>
        <v>44522.568347665372</v>
      </c>
    </row>
    <row r="24" spans="2:5">
      <c r="B24" s="4">
        <v>22</v>
      </c>
      <c r="C24" s="5" t="str">
        <f t="shared" si="0"/>
        <v>KW22</v>
      </c>
      <c r="D24" s="6">
        <v>40078.884999999995</v>
      </c>
      <c r="E24" s="6">
        <f t="shared" si="1"/>
        <v>43856.015845515569</v>
      </c>
    </row>
    <row r="25" spans="2:5">
      <c r="B25" s="4">
        <v>23</v>
      </c>
      <c r="C25" s="5" t="str">
        <f t="shared" si="0"/>
        <v>KW23</v>
      </c>
      <c r="D25" s="6">
        <v>44371.744999999995</v>
      </c>
      <c r="E25" s="6">
        <f t="shared" si="1"/>
        <v>43933.375218688234</v>
      </c>
    </row>
    <row r="26" spans="2:5">
      <c r="B26" s="4">
        <v>24</v>
      </c>
      <c r="C26" s="5" t="str">
        <f t="shared" si="0"/>
        <v>KW24</v>
      </c>
      <c r="D26" s="6">
        <v>56425.82</v>
      </c>
      <c r="E26" s="6">
        <f t="shared" si="1"/>
        <v>45807.241935884995</v>
      </c>
    </row>
    <row r="27" spans="2:5">
      <c r="B27" s="4">
        <v>25</v>
      </c>
      <c r="C27" s="5" t="str">
        <f t="shared" si="0"/>
        <v>KW25</v>
      </c>
      <c r="D27" s="6">
        <v>44146.024999999994</v>
      </c>
      <c r="E27" s="6">
        <f t="shared" si="1"/>
        <v>45558.059395502241</v>
      </c>
    </row>
    <row r="28" spans="2:5">
      <c r="B28" s="4">
        <v>26</v>
      </c>
      <c r="C28" s="5" t="str">
        <f t="shared" si="0"/>
        <v>KW26</v>
      </c>
      <c r="D28" s="6">
        <v>50487.084999999999</v>
      </c>
      <c r="E28" s="6">
        <f t="shared" si="1"/>
        <v>46297.413236176901</v>
      </c>
    </row>
    <row r="29" spans="2:5">
      <c r="B29" s="4">
        <v>27</v>
      </c>
      <c r="C29" s="5" t="str">
        <f t="shared" si="0"/>
        <v>KW27</v>
      </c>
      <c r="D29" s="6">
        <v>61941.329999999994</v>
      </c>
      <c r="E29" s="6">
        <f t="shared" si="1"/>
        <v>48644.000750750361</v>
      </c>
    </row>
    <row r="30" spans="2:5">
      <c r="B30" s="4">
        <v>28</v>
      </c>
      <c r="C30" s="5" t="str">
        <f t="shared" si="0"/>
        <v>KW28</v>
      </c>
      <c r="D30" s="6">
        <v>43791.77</v>
      </c>
      <c r="E30" s="6">
        <f t="shared" si="1"/>
        <v>47916.166138137807</v>
      </c>
    </row>
    <row r="31" spans="2:5">
      <c r="B31" s="4">
        <v>29</v>
      </c>
      <c r="C31" s="5" t="str">
        <f t="shared" si="0"/>
        <v>KW29</v>
      </c>
      <c r="D31" s="6">
        <v>52687.854999999996</v>
      </c>
      <c r="E31" s="6">
        <f t="shared" si="1"/>
        <v>48631.91946741713</v>
      </c>
    </row>
    <row r="32" spans="2:5">
      <c r="B32" s="4">
        <v>30</v>
      </c>
      <c r="C32" s="5" t="str">
        <f t="shared" si="0"/>
        <v>KW30</v>
      </c>
      <c r="D32" s="6">
        <v>55604.45</v>
      </c>
      <c r="E32" s="6">
        <f t="shared" si="1"/>
        <v>49677.799047304565</v>
      </c>
    </row>
    <row r="33" spans="2:5">
      <c r="B33" s="4">
        <v>31</v>
      </c>
      <c r="C33" s="5" t="str">
        <f t="shared" si="0"/>
        <v>KW31</v>
      </c>
      <c r="D33" s="6">
        <v>39399.634999999995</v>
      </c>
      <c r="E33" s="6">
        <f t="shared" si="1"/>
        <v>48136.074440208875</v>
      </c>
    </row>
    <row r="34" spans="2:5">
      <c r="B34" s="4">
        <v>32</v>
      </c>
      <c r="C34" s="5" t="str">
        <f t="shared" si="0"/>
        <v>KW32</v>
      </c>
      <c r="D34" s="6">
        <v>50545.604999999996</v>
      </c>
      <c r="E34" s="6">
        <f t="shared" si="1"/>
        <v>48497.504024177542</v>
      </c>
    </row>
    <row r="35" spans="2:5">
      <c r="B35" s="4">
        <v>33</v>
      </c>
      <c r="C35" s="5" t="str">
        <f t="shared" si="0"/>
        <v>KW33</v>
      </c>
      <c r="D35" s="6">
        <v>65093.049999999996</v>
      </c>
      <c r="E35" s="6">
        <f t="shared" si="1"/>
        <v>50986.835920550904</v>
      </c>
    </row>
    <row r="36" spans="2:5">
      <c r="B36" s="4">
        <v>34</v>
      </c>
      <c r="C36" s="5" t="str">
        <f t="shared" si="0"/>
        <v>KW34</v>
      </c>
      <c r="D36" s="6">
        <v>41750.884999999995</v>
      </c>
      <c r="E36" s="6">
        <f t="shared" si="1"/>
        <v>49601.443282468266</v>
      </c>
    </row>
    <row r="37" spans="2:5">
      <c r="B37" s="4">
        <v>35</v>
      </c>
      <c r="C37" s="5" t="str">
        <f t="shared" si="0"/>
        <v>KW35</v>
      </c>
      <c r="D37" s="6">
        <v>52414.064999999995</v>
      </c>
      <c r="E37" s="6">
        <f t="shared" si="1"/>
        <v>50023.336540098018</v>
      </c>
    </row>
    <row r="38" spans="2:5">
      <c r="B38" s="4">
        <v>36</v>
      </c>
      <c r="C38" s="5" t="str">
        <f t="shared" si="0"/>
        <v>KW36</v>
      </c>
      <c r="D38" s="6">
        <v>62724.034999999996</v>
      </c>
      <c r="E38" s="6">
        <f t="shared" si="1"/>
        <v>51928.441309083311</v>
      </c>
    </row>
    <row r="39" spans="2:5">
      <c r="B39" s="4">
        <v>37</v>
      </c>
      <c r="C39" s="5" t="str">
        <f t="shared" si="0"/>
        <v>KW37</v>
      </c>
      <c r="D39" s="6">
        <v>48369.914999999994</v>
      </c>
      <c r="E39" s="6">
        <f t="shared" si="1"/>
        <v>51394.66236272081</v>
      </c>
    </row>
    <row r="40" spans="2:5">
      <c r="B40" s="4">
        <v>38</v>
      </c>
      <c r="C40" s="5" t="str">
        <f t="shared" si="0"/>
        <v>KW38</v>
      </c>
      <c r="D40" s="6">
        <v>61850.414999999994</v>
      </c>
      <c r="E40" s="6">
        <f t="shared" si="1"/>
        <v>52963.025258312686</v>
      </c>
    </row>
    <row r="41" spans="2:5">
      <c r="B41" s="4">
        <v>39</v>
      </c>
      <c r="C41" s="5" t="str">
        <f t="shared" si="0"/>
        <v>KW39</v>
      </c>
      <c r="D41" s="6">
        <v>65241.439999999995</v>
      </c>
      <c r="E41" s="6">
        <f t="shared" si="1"/>
        <v>54804.787469565781</v>
      </c>
    </row>
    <row r="42" spans="2:5">
      <c r="B42" s="4">
        <v>40</v>
      </c>
      <c r="C42" s="5" t="str">
        <f t="shared" si="0"/>
        <v>KW40</v>
      </c>
      <c r="D42" s="6">
        <v>50553.964999999997</v>
      </c>
      <c r="E42" s="6">
        <f t="shared" si="1"/>
        <v>54167.16409913091</v>
      </c>
    </row>
    <row r="43" spans="2:5">
      <c r="B43" s="4">
        <v>41</v>
      </c>
      <c r="C43" s="5" t="str">
        <f t="shared" si="0"/>
        <v>KW41</v>
      </c>
      <c r="D43" s="6">
        <v>55944.074999999997</v>
      </c>
      <c r="E43" s="6">
        <f t="shared" si="1"/>
        <v>54433.700734261278</v>
      </c>
    </row>
    <row r="44" spans="2:5">
      <c r="B44" s="4">
        <v>42</v>
      </c>
      <c r="C44" s="5" t="str">
        <f t="shared" si="0"/>
        <v>KW42</v>
      </c>
      <c r="D44" s="6">
        <v>58216.95</v>
      </c>
      <c r="E44" s="6">
        <f t="shared" si="1"/>
        <v>55001.188124122084</v>
      </c>
    </row>
    <row r="45" spans="2:5">
      <c r="B45" s="4">
        <v>43</v>
      </c>
      <c r="C45" s="5" t="str">
        <f t="shared" si="0"/>
        <v>KW43</v>
      </c>
      <c r="D45" s="6">
        <v>44154.384999999995</v>
      </c>
      <c r="E45" s="6">
        <f t="shared" si="1"/>
        <v>53374.16765550377</v>
      </c>
    </row>
    <row r="46" spans="2:5">
      <c r="B46" s="4">
        <v>44</v>
      </c>
      <c r="C46" s="5" t="str">
        <f t="shared" si="0"/>
        <v>KW44</v>
      </c>
      <c r="D46" s="6">
        <v>45401.07</v>
      </c>
      <c r="E46" s="6">
        <f t="shared" si="1"/>
        <v>52178.203007178199</v>
      </c>
    </row>
    <row r="47" spans="2:5">
      <c r="B47" s="4">
        <v>45</v>
      </c>
      <c r="C47" s="5" t="str">
        <f t="shared" si="0"/>
        <v>KW45</v>
      </c>
      <c r="D47" s="6">
        <v>60001.81</v>
      </c>
      <c r="E47" s="6">
        <f t="shared" si="1"/>
        <v>53351.744056101466</v>
      </c>
    </row>
    <row r="48" spans="2:5">
      <c r="B48" s="4">
        <v>46</v>
      </c>
      <c r="C48" s="5" t="str">
        <f t="shared" si="0"/>
        <v>KW46</v>
      </c>
      <c r="D48" s="6">
        <v>36908.354999999996</v>
      </c>
      <c r="E48" s="6">
        <f t="shared" si="1"/>
        <v>50885.23569768625</v>
      </c>
    </row>
    <row r="49" spans="2:5">
      <c r="B49" s="4">
        <v>47</v>
      </c>
      <c r="C49" s="5" t="str">
        <f t="shared" si="0"/>
        <v>KW47</v>
      </c>
      <c r="D49" s="6">
        <v>46123.164999999994</v>
      </c>
      <c r="E49" s="6">
        <f t="shared" si="1"/>
        <v>50170.925093033315</v>
      </c>
    </row>
    <row r="50" spans="2:5">
      <c r="B50" s="4">
        <v>48</v>
      </c>
      <c r="C50" s="5" t="str">
        <f t="shared" si="0"/>
        <v>KW48</v>
      </c>
      <c r="D50" s="6">
        <v>53798.689999999995</v>
      </c>
      <c r="E50" s="6">
        <f t="shared" si="1"/>
        <v>50715.089829078315</v>
      </c>
    </row>
    <row r="51" spans="2:5">
      <c r="B51" s="4">
        <v>49</v>
      </c>
      <c r="C51" s="5" t="str">
        <f t="shared" si="0"/>
        <v>KW49</v>
      </c>
      <c r="D51" s="6">
        <v>38392.254999999997</v>
      </c>
      <c r="E51" s="6">
        <f t="shared" si="1"/>
        <v>48866.66460471657</v>
      </c>
    </row>
    <row r="52" spans="2:5">
      <c r="B52" s="4">
        <v>50</v>
      </c>
      <c r="C52" s="5" t="str">
        <f t="shared" si="0"/>
        <v>KW50</v>
      </c>
      <c r="D52" s="6">
        <v>52280.304999999993</v>
      </c>
      <c r="E52" s="6">
        <f t="shared" si="1"/>
        <v>49378.710664009079</v>
      </c>
    </row>
    <row r="53" spans="2:5">
      <c r="B53" s="4">
        <v>51</v>
      </c>
      <c r="C53" s="5" t="str">
        <f t="shared" si="0"/>
        <v>KW51</v>
      </c>
      <c r="D53" s="6">
        <v>55644.159999999996</v>
      </c>
      <c r="E53" s="6">
        <f t="shared" si="1"/>
        <v>50318.528064407714</v>
      </c>
    </row>
    <row r="54" spans="2:5">
      <c r="B54" s="4">
        <v>52</v>
      </c>
      <c r="C54" s="5" t="str">
        <f t="shared" si="0"/>
        <v>KW52</v>
      </c>
      <c r="D54" s="6">
        <v>34896.729999999996</v>
      </c>
      <c r="E54" s="6">
        <f t="shared" si="1"/>
        <v>48005.258354746555</v>
      </c>
    </row>
    <row r="55" spans="2:5">
      <c r="B55" s="4">
        <v>53</v>
      </c>
      <c r="C55" s="5" t="str">
        <f t="shared" si="0"/>
        <v>KW53</v>
      </c>
      <c r="D55" s="6">
        <v>44698.829999999994</v>
      </c>
      <c r="E55" s="6">
        <f t="shared" si="1"/>
        <v>47509.294101534571</v>
      </c>
    </row>
    <row r="56" spans="2:5">
      <c r="B56" s="4">
        <v>54</v>
      </c>
      <c r="C56" s="5" t="str">
        <f t="shared" si="0"/>
        <v>KW54</v>
      </c>
      <c r="D56" s="6">
        <v>49621.824999999997</v>
      </c>
      <c r="E56" s="6">
        <f t="shared" si="1"/>
        <v>47826.173736304387</v>
      </c>
    </row>
    <row r="57" spans="2:5">
      <c r="B57" s="4">
        <v>55</v>
      </c>
      <c r="C57" s="5" t="str">
        <f t="shared" si="0"/>
        <v>KW55</v>
      </c>
      <c r="D57" s="6">
        <v>31950.874999999996</v>
      </c>
      <c r="E57" s="6">
        <f t="shared" si="1"/>
        <v>45444.878925858728</v>
      </c>
    </row>
    <row r="58" spans="2:5">
      <c r="B58" s="4">
        <v>56</v>
      </c>
      <c r="C58" s="5" t="str">
        <f t="shared" si="0"/>
        <v>KW56</v>
      </c>
      <c r="D58" s="6">
        <v>42962.039999999994</v>
      </c>
      <c r="E58" s="6">
        <f t="shared" si="1"/>
        <v>45072.453086979913</v>
      </c>
    </row>
    <row r="59" spans="2:5">
      <c r="B59" s="4">
        <v>57</v>
      </c>
      <c r="C59" s="5" t="str">
        <f t="shared" si="0"/>
        <v>KW57</v>
      </c>
      <c r="D59" s="6">
        <v>49209.049999999996</v>
      </c>
      <c r="E59" s="6">
        <f t="shared" si="1"/>
        <v>45692.942623932926</v>
      </c>
    </row>
    <row r="60" spans="2:5">
      <c r="B60" s="4">
        <v>58</v>
      </c>
      <c r="C60" s="5" t="str">
        <f t="shared" si="0"/>
        <v>KW58</v>
      </c>
      <c r="D60" s="6">
        <v>29980.004999999997</v>
      </c>
      <c r="E60" s="6">
        <f t="shared" si="1"/>
        <v>43336.001980342982</v>
      </c>
    </row>
    <row r="61" spans="2:5">
      <c r="B61" s="4">
        <v>59</v>
      </c>
      <c r="C61" s="5" t="str">
        <f t="shared" si="0"/>
        <v>KW59</v>
      </c>
      <c r="D61" s="6">
        <v>42949.5</v>
      </c>
      <c r="E61" s="6">
        <f t="shared" si="1"/>
        <v>43278.026683291537</v>
      </c>
    </row>
    <row r="62" spans="2:5">
      <c r="B62" s="4">
        <v>60</v>
      </c>
      <c r="C62" s="5" t="str">
        <f t="shared" si="0"/>
        <v>KW60</v>
      </c>
      <c r="D62" s="6">
        <v>47494.204999999994</v>
      </c>
      <c r="E62" s="6">
        <f t="shared" si="1"/>
        <v>43910.453430797803</v>
      </c>
    </row>
    <row r="63" spans="2:5">
      <c r="B63" s="4">
        <v>61</v>
      </c>
      <c r="C63" s="5" t="str">
        <f t="shared" si="0"/>
        <v>KW61</v>
      </c>
      <c r="D63" s="6">
        <v>26628.69</v>
      </c>
      <c r="E63" s="6">
        <f t="shared" si="1"/>
        <v>41318.188916178136</v>
      </c>
    </row>
    <row r="64" spans="2:5">
      <c r="B64" s="4">
        <v>62</v>
      </c>
      <c r="C64" s="5" t="str">
        <f t="shared" si="0"/>
        <v>KW62</v>
      </c>
      <c r="D64" s="6">
        <v>31717.839999999997</v>
      </c>
      <c r="E64" s="6">
        <f t="shared" si="1"/>
        <v>39878.136578751415</v>
      </c>
    </row>
    <row r="65" spans="2:5">
      <c r="B65" s="4">
        <v>63</v>
      </c>
      <c r="C65" s="5" t="str">
        <f t="shared" si="0"/>
        <v>KW63</v>
      </c>
      <c r="D65" s="6">
        <v>45687.399999999994</v>
      </c>
      <c r="E65" s="6">
        <f t="shared" si="1"/>
        <v>40749.5260919387</v>
      </c>
    </row>
    <row r="66" spans="2:5">
      <c r="B66" s="4">
        <v>64</v>
      </c>
      <c r="C66" s="5" t="str">
        <f t="shared" si="0"/>
        <v>KW64</v>
      </c>
      <c r="D66" s="6">
        <v>23307.679999999997</v>
      </c>
      <c r="E66" s="6">
        <f t="shared" si="1"/>
        <v>38133.249178147897</v>
      </c>
    </row>
    <row r="67" spans="2:5">
      <c r="B67" s="4">
        <v>65</v>
      </c>
      <c r="C67" s="5" t="str">
        <f t="shared" ref="C67:C102" si="2">"KW"&amp;B67</f>
        <v>KW65</v>
      </c>
      <c r="D67" s="6">
        <v>38068.305</v>
      </c>
      <c r="E67" s="6">
        <f t="shared" si="1"/>
        <v>38123.507551425711</v>
      </c>
    </row>
    <row r="68" spans="2:5">
      <c r="B68" s="4">
        <v>66</v>
      </c>
      <c r="C68" s="5" t="str">
        <f t="shared" si="2"/>
        <v>KW66</v>
      </c>
      <c r="D68" s="6">
        <v>49189.195</v>
      </c>
      <c r="E68" s="6">
        <f t="shared" si="1"/>
        <v>39783.360668711852</v>
      </c>
    </row>
    <row r="69" spans="2:5">
      <c r="B69" s="4">
        <v>67</v>
      </c>
      <c r="C69" s="5" t="str">
        <f t="shared" si="2"/>
        <v>KW67</v>
      </c>
      <c r="D69" s="6">
        <v>25378.87</v>
      </c>
      <c r="E69" s="6">
        <f t="shared" ref="E69:E102" si="3">($F$2*D69)+((1-$F$2)*E68)</f>
        <v>37622.687068405066</v>
      </c>
    </row>
    <row r="70" spans="2:5">
      <c r="B70" s="4">
        <v>68</v>
      </c>
      <c r="C70" s="5" t="str">
        <f t="shared" si="2"/>
        <v>KW68</v>
      </c>
      <c r="D70" s="6">
        <v>45342.549999999996</v>
      </c>
      <c r="E70" s="6">
        <f t="shared" si="3"/>
        <v>38780.666508144306</v>
      </c>
    </row>
    <row r="71" spans="2:5">
      <c r="B71" s="4">
        <v>69</v>
      </c>
      <c r="C71" s="5" t="str">
        <f t="shared" si="2"/>
        <v>KW69</v>
      </c>
      <c r="D71" s="6">
        <v>53298.134999999995</v>
      </c>
      <c r="E71" s="6">
        <f t="shared" si="3"/>
        <v>40958.286781922659</v>
      </c>
    </row>
    <row r="72" spans="2:5">
      <c r="B72" s="4">
        <v>70</v>
      </c>
      <c r="C72" s="5" t="str">
        <f t="shared" si="2"/>
        <v>KW70</v>
      </c>
      <c r="D72" s="6">
        <v>26370.574999999997</v>
      </c>
      <c r="E72" s="6">
        <f t="shared" si="3"/>
        <v>38770.130014634262</v>
      </c>
    </row>
    <row r="73" spans="2:5">
      <c r="B73" s="4">
        <v>71</v>
      </c>
      <c r="C73" s="5" t="str">
        <f t="shared" si="2"/>
        <v>KW71</v>
      </c>
      <c r="D73" s="6">
        <v>41566.964999999997</v>
      </c>
      <c r="E73" s="6">
        <f t="shared" si="3"/>
        <v>39189.655262439126</v>
      </c>
    </row>
    <row r="74" spans="2:5">
      <c r="B74" s="4">
        <v>72</v>
      </c>
      <c r="C74" s="5" t="str">
        <f t="shared" si="2"/>
        <v>KW72</v>
      </c>
      <c r="D74" s="6">
        <v>53949.17</v>
      </c>
      <c r="E74" s="6">
        <f t="shared" si="3"/>
        <v>41403.582473073257</v>
      </c>
    </row>
    <row r="75" spans="2:5">
      <c r="B75" s="4">
        <v>73</v>
      </c>
      <c r="C75" s="5" t="str">
        <f t="shared" si="2"/>
        <v>KW73</v>
      </c>
      <c r="D75" s="6">
        <v>27655.924999999999</v>
      </c>
      <c r="E75" s="6">
        <f t="shared" si="3"/>
        <v>39341.433852112263</v>
      </c>
    </row>
    <row r="76" spans="2:5">
      <c r="B76" s="4">
        <v>74</v>
      </c>
      <c r="C76" s="5" t="str">
        <f t="shared" si="2"/>
        <v>KW74</v>
      </c>
      <c r="D76" s="6">
        <v>42756.174999999996</v>
      </c>
      <c r="E76" s="6">
        <f t="shared" si="3"/>
        <v>39853.645024295416</v>
      </c>
    </row>
    <row r="77" spans="2:5">
      <c r="B77" s="4">
        <v>75</v>
      </c>
      <c r="C77" s="5" t="str">
        <f t="shared" si="2"/>
        <v>KW75</v>
      </c>
      <c r="D77" s="6">
        <v>51533.13</v>
      </c>
      <c r="E77" s="6">
        <f t="shared" si="3"/>
        <v>41605.567770651105</v>
      </c>
    </row>
    <row r="78" spans="2:5">
      <c r="B78" s="4">
        <v>76</v>
      </c>
      <c r="C78" s="5" t="str">
        <f t="shared" si="2"/>
        <v>KW76</v>
      </c>
      <c r="D78" s="6">
        <v>36157</v>
      </c>
      <c r="E78" s="6">
        <f t="shared" si="3"/>
        <v>40788.282605053442</v>
      </c>
    </row>
    <row r="79" spans="2:5">
      <c r="B79" s="4">
        <v>77</v>
      </c>
      <c r="C79" s="5" t="str">
        <f t="shared" si="2"/>
        <v>KW77</v>
      </c>
      <c r="D79" s="6">
        <v>40970.269999999997</v>
      </c>
      <c r="E79" s="6">
        <f t="shared" si="3"/>
        <v>40815.580714295429</v>
      </c>
    </row>
    <row r="80" spans="2:5">
      <c r="B80" s="4">
        <v>78</v>
      </c>
      <c r="C80" s="5" t="str">
        <f t="shared" si="2"/>
        <v>KW78</v>
      </c>
      <c r="D80" s="6">
        <v>54865.634999999995</v>
      </c>
      <c r="E80" s="6">
        <f t="shared" si="3"/>
        <v>42923.08885715111</v>
      </c>
    </row>
    <row r="81" spans="2:5">
      <c r="B81" s="4">
        <v>79</v>
      </c>
      <c r="C81" s="5" t="str">
        <f t="shared" si="2"/>
        <v>KW79</v>
      </c>
      <c r="D81" s="6">
        <v>33380.434999999998</v>
      </c>
      <c r="E81" s="6">
        <f t="shared" si="3"/>
        <v>41491.690778578442</v>
      </c>
    </row>
    <row r="82" spans="2:5">
      <c r="B82" s="4">
        <v>80</v>
      </c>
      <c r="C82" s="5" t="str">
        <f t="shared" si="2"/>
        <v>KW80</v>
      </c>
      <c r="D82" s="6">
        <v>46995.74</v>
      </c>
      <c r="E82" s="6">
        <f t="shared" si="3"/>
        <v>42317.298161791674</v>
      </c>
    </row>
    <row r="83" spans="2:5">
      <c r="B83" s="4">
        <v>81</v>
      </c>
      <c r="C83" s="5" t="str">
        <f t="shared" si="2"/>
        <v>KW81</v>
      </c>
      <c r="D83" s="6">
        <v>60814.819999999992</v>
      </c>
      <c r="E83" s="6">
        <f t="shared" si="3"/>
        <v>45091.926437522918</v>
      </c>
    </row>
    <row r="84" spans="2:5">
      <c r="B84" s="4">
        <v>82</v>
      </c>
      <c r="C84" s="5" t="str">
        <f t="shared" si="2"/>
        <v>KW82</v>
      </c>
      <c r="D84" s="6">
        <v>40078.884999999995</v>
      </c>
      <c r="E84" s="6">
        <f t="shared" si="3"/>
        <v>44339.97022189448</v>
      </c>
    </row>
    <row r="85" spans="2:5">
      <c r="B85" s="4">
        <v>83</v>
      </c>
      <c r="C85" s="5" t="str">
        <f t="shared" si="2"/>
        <v>KW83</v>
      </c>
      <c r="D85" s="6">
        <v>44371.744999999995</v>
      </c>
      <c r="E85" s="6">
        <f t="shared" si="3"/>
        <v>44344.736438610307</v>
      </c>
    </row>
    <row r="86" spans="2:5">
      <c r="B86" s="4">
        <v>84</v>
      </c>
      <c r="C86" s="5" t="str">
        <f t="shared" si="2"/>
        <v>KW84</v>
      </c>
      <c r="D86" s="6">
        <v>56425.82</v>
      </c>
      <c r="E86" s="6">
        <f t="shared" si="3"/>
        <v>46156.898972818759</v>
      </c>
    </row>
    <row r="87" spans="2:5">
      <c r="B87" s="4">
        <v>85</v>
      </c>
      <c r="C87" s="5" t="str">
        <f t="shared" si="2"/>
        <v>KW85</v>
      </c>
      <c r="D87" s="6">
        <v>44146.024999999994</v>
      </c>
      <c r="E87" s="6">
        <f t="shared" si="3"/>
        <v>45855.267876895945</v>
      </c>
    </row>
    <row r="88" spans="2:5">
      <c r="B88" s="4">
        <v>86</v>
      </c>
      <c r="C88" s="5" t="str">
        <f t="shared" si="2"/>
        <v>KW86</v>
      </c>
      <c r="D88" s="6">
        <v>50487.084999999999</v>
      </c>
      <c r="E88" s="6">
        <f t="shared" si="3"/>
        <v>46550.040445361548</v>
      </c>
    </row>
    <row r="89" spans="2:5">
      <c r="B89" s="4">
        <v>87</v>
      </c>
      <c r="C89" s="5" t="str">
        <f t="shared" si="2"/>
        <v>KW87</v>
      </c>
      <c r="D89" s="6">
        <v>61941.329999999994</v>
      </c>
      <c r="E89" s="6">
        <f t="shared" si="3"/>
        <v>48858.733878557308</v>
      </c>
    </row>
    <row r="90" spans="2:5">
      <c r="B90" s="4">
        <v>88</v>
      </c>
      <c r="C90" s="5" t="str">
        <f t="shared" si="2"/>
        <v>KW88</v>
      </c>
      <c r="D90" s="6">
        <v>43791.77</v>
      </c>
      <c r="E90" s="6">
        <f t="shared" si="3"/>
        <v>48098.689296773715</v>
      </c>
    </row>
    <row r="91" spans="2:5">
      <c r="B91" s="4">
        <v>89</v>
      </c>
      <c r="C91" s="5" t="str">
        <f t="shared" si="2"/>
        <v>KW89</v>
      </c>
      <c r="D91" s="6">
        <v>52687.854999999996</v>
      </c>
      <c r="E91" s="6">
        <f t="shared" si="3"/>
        <v>48787.064152257655</v>
      </c>
    </row>
    <row r="92" spans="2:5">
      <c r="B92" s="4">
        <v>90</v>
      </c>
      <c r="C92" s="5" t="str">
        <f t="shared" si="2"/>
        <v>KW90</v>
      </c>
      <c r="D92" s="6">
        <v>55604.45</v>
      </c>
      <c r="E92" s="6">
        <f t="shared" si="3"/>
        <v>49809.672029419002</v>
      </c>
    </row>
    <row r="93" spans="2:5">
      <c r="B93" s="4">
        <v>91</v>
      </c>
      <c r="C93" s="5" t="str">
        <f t="shared" si="2"/>
        <v>KW91</v>
      </c>
      <c r="D93" s="6">
        <v>39399.634999999995</v>
      </c>
      <c r="E93" s="6">
        <f t="shared" si="3"/>
        <v>48248.166475006146</v>
      </c>
    </row>
    <row r="94" spans="2:5">
      <c r="B94" s="4">
        <v>92</v>
      </c>
      <c r="C94" s="5" t="str">
        <f t="shared" si="2"/>
        <v>KW92</v>
      </c>
      <c r="D94" s="6">
        <v>50545.604999999996</v>
      </c>
      <c r="E94" s="6">
        <f t="shared" si="3"/>
        <v>48592.782253755227</v>
      </c>
    </row>
    <row r="95" spans="2:5">
      <c r="B95" s="4">
        <v>93</v>
      </c>
      <c r="C95" s="5" t="str">
        <f t="shared" si="2"/>
        <v>KW93</v>
      </c>
      <c r="D95" s="6">
        <v>65093.049999999996</v>
      </c>
      <c r="E95" s="6">
        <f t="shared" si="3"/>
        <v>51067.822415691939</v>
      </c>
    </row>
    <row r="96" spans="2:5">
      <c r="B96" s="4">
        <v>94</v>
      </c>
      <c r="C96" s="5" t="str">
        <f t="shared" si="2"/>
        <v>KW94</v>
      </c>
      <c r="D96" s="6">
        <v>41750.884999999995</v>
      </c>
      <c r="E96" s="6">
        <f t="shared" si="3"/>
        <v>49670.281803338141</v>
      </c>
    </row>
    <row r="97" spans="2:5">
      <c r="B97" s="4">
        <v>95</v>
      </c>
      <c r="C97" s="5" t="str">
        <f t="shared" si="2"/>
        <v>KW95</v>
      </c>
      <c r="D97" s="6">
        <v>52414.064999999995</v>
      </c>
      <c r="E97" s="6">
        <f t="shared" si="3"/>
        <v>50081.849282837415</v>
      </c>
    </row>
    <row r="98" spans="2:5">
      <c r="B98" s="4">
        <v>96</v>
      </c>
      <c r="C98" s="5" t="str">
        <f t="shared" si="2"/>
        <v>KW96</v>
      </c>
      <c r="D98" s="6">
        <v>62724.034999999996</v>
      </c>
      <c r="E98" s="6">
        <f t="shared" si="3"/>
        <v>51978.177140411804</v>
      </c>
    </row>
    <row r="99" spans="2:5">
      <c r="B99" s="4">
        <v>97</v>
      </c>
      <c r="C99" s="5" t="str">
        <f t="shared" si="2"/>
        <v>KW97</v>
      </c>
      <c r="D99" s="6">
        <v>48369.914999999994</v>
      </c>
      <c r="E99" s="6">
        <f t="shared" si="3"/>
        <v>51436.937819350031</v>
      </c>
    </row>
    <row r="100" spans="2:5">
      <c r="B100" s="4">
        <v>98</v>
      </c>
      <c r="C100" s="5" t="str">
        <f t="shared" si="2"/>
        <v>KW98</v>
      </c>
      <c r="D100" s="6">
        <v>61850.414999999994</v>
      </c>
      <c r="E100" s="6">
        <f t="shared" si="3"/>
        <v>52998.959396447521</v>
      </c>
    </row>
    <row r="101" spans="2:5">
      <c r="B101" s="4">
        <v>99</v>
      </c>
      <c r="C101" s="5" t="str">
        <f t="shared" si="2"/>
        <v>KW99</v>
      </c>
      <c r="D101" s="6">
        <v>65241.439999999995</v>
      </c>
      <c r="E101" s="6">
        <f t="shared" si="3"/>
        <v>54835.331486980394</v>
      </c>
    </row>
    <row r="102" spans="2:5">
      <c r="B102" s="4">
        <v>100</v>
      </c>
      <c r="C102" s="5" t="str">
        <f t="shared" si="2"/>
        <v>KW100</v>
      </c>
      <c r="D102" s="6">
        <v>50553.964999999997</v>
      </c>
      <c r="E102" s="6">
        <f t="shared" si="3"/>
        <v>54193.126513933334</v>
      </c>
    </row>
    <row r="103" spans="2:5">
      <c r="C103"/>
    </row>
    <row r="104" spans="2:5">
      <c r="C104"/>
    </row>
    <row r="105" spans="2:5">
      <c r="C105"/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7EA34-77FB-4833-897F-3C603228A471}">
  <dimension ref="B2:G114"/>
  <sheetViews>
    <sheetView workbookViewId="0">
      <pane ySplit="2" topLeftCell="A3" activePane="bottomLeft" state="frozen"/>
      <selection pane="bottomLeft" activeCell="F13" sqref="F13"/>
    </sheetView>
  </sheetViews>
  <sheetFormatPr baseColWidth="10" defaultRowHeight="14.4"/>
  <cols>
    <col min="3" max="3" width="15.44140625" style="3" bestFit="1" customWidth="1"/>
    <col min="4" max="4" width="18.33203125" customWidth="1"/>
  </cols>
  <sheetData>
    <row r="2" spans="2:7" ht="28.8">
      <c r="B2" s="8" t="s">
        <v>8</v>
      </c>
      <c r="C2" s="8" t="s">
        <v>7</v>
      </c>
      <c r="D2" s="8" t="s">
        <v>6</v>
      </c>
    </row>
    <row r="3" spans="2:7">
      <c r="B3" s="4">
        <v>1</v>
      </c>
      <c r="C3" s="5" t="str">
        <f t="shared" ref="C3:C66" si="0">"KW"&amp;B3</f>
        <v>KW1</v>
      </c>
      <c r="D3" s="6">
        <v>26628.69</v>
      </c>
    </row>
    <row r="4" spans="2:7">
      <c r="B4" s="4">
        <v>2</v>
      </c>
      <c r="C4" s="5" t="str">
        <f t="shared" si="0"/>
        <v>KW2</v>
      </c>
      <c r="D4" s="6">
        <v>31717.839999999997</v>
      </c>
      <c r="F4" t="s">
        <v>94</v>
      </c>
    </row>
    <row r="5" spans="2:7">
      <c r="B5" s="4">
        <v>3</v>
      </c>
      <c r="C5" s="5" t="str">
        <f t="shared" si="0"/>
        <v>KW3</v>
      </c>
      <c r="D5" s="6">
        <v>45687.399999999994</v>
      </c>
    </row>
    <row r="6" spans="2:7">
      <c r="B6" s="4">
        <v>4</v>
      </c>
      <c r="C6" s="5" t="str">
        <f t="shared" si="0"/>
        <v>KW4</v>
      </c>
      <c r="D6" s="6">
        <v>23307.679999999997</v>
      </c>
      <c r="F6" t="s">
        <v>95</v>
      </c>
    </row>
    <row r="7" spans="2:7">
      <c r="B7" s="4">
        <v>5</v>
      </c>
      <c r="C7" s="5" t="str">
        <f t="shared" si="0"/>
        <v>KW5</v>
      </c>
      <c r="D7" s="6">
        <v>38068.305</v>
      </c>
    </row>
    <row r="8" spans="2:7">
      <c r="B8" s="4">
        <v>6</v>
      </c>
      <c r="C8" s="5" t="str">
        <f t="shared" si="0"/>
        <v>KW6</v>
      </c>
      <c r="D8" s="6">
        <v>49189.195</v>
      </c>
      <c r="F8" t="s">
        <v>96</v>
      </c>
      <c r="G8" s="44">
        <f>INTERCEPT(D3:D102,B3:B102)</f>
        <v>42410.821499999998</v>
      </c>
    </row>
    <row r="9" spans="2:7">
      <c r="B9" s="4">
        <v>7</v>
      </c>
      <c r="C9" s="5" t="str">
        <f t="shared" si="0"/>
        <v>KW7</v>
      </c>
      <c r="D9" s="6">
        <v>25378.87</v>
      </c>
      <c r="F9" t="s">
        <v>97</v>
      </c>
      <c r="G9" s="45">
        <f>SLOPE(D3:D102,B3:B102)</f>
        <v>72.429918811881166</v>
      </c>
    </row>
    <row r="10" spans="2:7">
      <c r="B10" s="4">
        <v>8</v>
      </c>
      <c r="C10" s="5" t="str">
        <f t="shared" si="0"/>
        <v>KW8</v>
      </c>
      <c r="D10" s="6">
        <v>45342.549999999996</v>
      </c>
    </row>
    <row r="11" spans="2:7">
      <c r="B11" s="4">
        <v>9</v>
      </c>
      <c r="C11" s="5" t="str">
        <f t="shared" si="0"/>
        <v>KW9</v>
      </c>
      <c r="D11" s="6">
        <v>53298.134999999995</v>
      </c>
    </row>
    <row r="12" spans="2:7">
      <c r="B12" s="4">
        <v>10</v>
      </c>
      <c r="C12" s="5" t="str">
        <f t="shared" si="0"/>
        <v>KW10</v>
      </c>
      <c r="D12" s="6">
        <v>26370.574999999997</v>
      </c>
    </row>
    <row r="13" spans="2:7">
      <c r="B13" s="4">
        <v>11</v>
      </c>
      <c r="C13" s="5" t="str">
        <f t="shared" si="0"/>
        <v>KW11</v>
      </c>
      <c r="D13" s="6">
        <v>41566.964999999997</v>
      </c>
    </row>
    <row r="14" spans="2:7">
      <c r="B14" s="4">
        <v>12</v>
      </c>
      <c r="C14" s="5" t="str">
        <f t="shared" si="0"/>
        <v>KW12</v>
      </c>
      <c r="D14" s="6">
        <v>53949.17</v>
      </c>
    </row>
    <row r="15" spans="2:7">
      <c r="B15" s="4">
        <v>13</v>
      </c>
      <c r="C15" s="5" t="str">
        <f t="shared" si="0"/>
        <v>KW13</v>
      </c>
      <c r="D15" s="6">
        <v>27655.924999999999</v>
      </c>
    </row>
    <row r="16" spans="2:7">
      <c r="B16" s="4">
        <v>14</v>
      </c>
      <c r="C16" s="5" t="str">
        <f t="shared" si="0"/>
        <v>KW14</v>
      </c>
      <c r="D16" s="6">
        <v>42756.174999999996</v>
      </c>
    </row>
    <row r="17" spans="2:4">
      <c r="B17" s="4">
        <v>15</v>
      </c>
      <c r="C17" s="5" t="str">
        <f t="shared" si="0"/>
        <v>KW15</v>
      </c>
      <c r="D17" s="6">
        <v>51533.13</v>
      </c>
    </row>
    <row r="18" spans="2:4">
      <c r="B18" s="4">
        <v>16</v>
      </c>
      <c r="C18" s="5" t="str">
        <f t="shared" si="0"/>
        <v>KW16</v>
      </c>
      <c r="D18" s="6">
        <v>36157</v>
      </c>
    </row>
    <row r="19" spans="2:4">
      <c r="B19" s="4">
        <v>17</v>
      </c>
      <c r="C19" s="5" t="str">
        <f t="shared" si="0"/>
        <v>KW17</v>
      </c>
      <c r="D19" s="6">
        <v>40970.269999999997</v>
      </c>
    </row>
    <row r="20" spans="2:4">
      <c r="B20" s="4">
        <v>18</v>
      </c>
      <c r="C20" s="5" t="str">
        <f t="shared" si="0"/>
        <v>KW18</v>
      </c>
      <c r="D20" s="6">
        <v>54865.634999999995</v>
      </c>
    </row>
    <row r="21" spans="2:4">
      <c r="B21" s="4">
        <v>19</v>
      </c>
      <c r="C21" s="5" t="str">
        <f t="shared" si="0"/>
        <v>KW19</v>
      </c>
      <c r="D21" s="6">
        <v>33380.434999999998</v>
      </c>
    </row>
    <row r="22" spans="2:4">
      <c r="B22" s="4">
        <v>20</v>
      </c>
      <c r="C22" s="5" t="str">
        <f t="shared" si="0"/>
        <v>KW20</v>
      </c>
      <c r="D22" s="6">
        <v>46995.74</v>
      </c>
    </row>
    <row r="23" spans="2:4">
      <c r="B23" s="4">
        <v>21</v>
      </c>
      <c r="C23" s="5" t="str">
        <f t="shared" si="0"/>
        <v>KW21</v>
      </c>
      <c r="D23" s="6">
        <v>60814.819999999992</v>
      </c>
    </row>
    <row r="24" spans="2:4">
      <c r="B24" s="4">
        <v>22</v>
      </c>
      <c r="C24" s="5" t="str">
        <f t="shared" si="0"/>
        <v>KW22</v>
      </c>
      <c r="D24" s="6">
        <v>40078.884999999995</v>
      </c>
    </row>
    <row r="25" spans="2:4">
      <c r="B25" s="4">
        <v>23</v>
      </c>
      <c r="C25" s="5" t="str">
        <f t="shared" si="0"/>
        <v>KW23</v>
      </c>
      <c r="D25" s="6">
        <v>44371.744999999995</v>
      </c>
    </row>
    <row r="26" spans="2:4">
      <c r="B26" s="4">
        <v>24</v>
      </c>
      <c r="C26" s="5" t="str">
        <f t="shared" si="0"/>
        <v>KW24</v>
      </c>
      <c r="D26" s="6">
        <v>56425.82</v>
      </c>
    </row>
    <row r="27" spans="2:4">
      <c r="B27" s="4">
        <v>25</v>
      </c>
      <c r="C27" s="5" t="str">
        <f t="shared" si="0"/>
        <v>KW25</v>
      </c>
      <c r="D27" s="6">
        <v>44146.024999999994</v>
      </c>
    </row>
    <row r="28" spans="2:4">
      <c r="B28" s="4">
        <v>26</v>
      </c>
      <c r="C28" s="5" t="str">
        <f t="shared" si="0"/>
        <v>KW26</v>
      </c>
      <c r="D28" s="6">
        <v>50487.084999999999</v>
      </c>
    </row>
    <row r="29" spans="2:4">
      <c r="B29" s="4">
        <v>27</v>
      </c>
      <c r="C29" s="5" t="str">
        <f t="shared" si="0"/>
        <v>KW27</v>
      </c>
      <c r="D29" s="6">
        <v>61941.329999999994</v>
      </c>
    </row>
    <row r="30" spans="2:4">
      <c r="B30" s="4">
        <v>28</v>
      </c>
      <c r="C30" s="5" t="str">
        <f t="shared" si="0"/>
        <v>KW28</v>
      </c>
      <c r="D30" s="6">
        <v>43791.77</v>
      </c>
    </row>
    <row r="31" spans="2:4">
      <c r="B31" s="4">
        <v>29</v>
      </c>
      <c r="C31" s="5" t="str">
        <f t="shared" si="0"/>
        <v>KW29</v>
      </c>
      <c r="D31" s="6">
        <v>52687.854999999996</v>
      </c>
    </row>
    <row r="32" spans="2:4">
      <c r="B32" s="4">
        <v>30</v>
      </c>
      <c r="C32" s="5" t="str">
        <f t="shared" si="0"/>
        <v>KW30</v>
      </c>
      <c r="D32" s="6">
        <v>55604.45</v>
      </c>
    </row>
    <row r="33" spans="2:4">
      <c r="B33" s="4">
        <v>31</v>
      </c>
      <c r="C33" s="5" t="str">
        <f t="shared" si="0"/>
        <v>KW31</v>
      </c>
      <c r="D33" s="6">
        <v>39399.634999999995</v>
      </c>
    </row>
    <row r="34" spans="2:4">
      <c r="B34" s="4">
        <v>32</v>
      </c>
      <c r="C34" s="5" t="str">
        <f t="shared" si="0"/>
        <v>KW32</v>
      </c>
      <c r="D34" s="6">
        <v>50545.604999999996</v>
      </c>
    </row>
    <row r="35" spans="2:4">
      <c r="B35" s="4">
        <v>33</v>
      </c>
      <c r="C35" s="5" t="str">
        <f t="shared" si="0"/>
        <v>KW33</v>
      </c>
      <c r="D35" s="6">
        <v>65093.049999999996</v>
      </c>
    </row>
    <row r="36" spans="2:4">
      <c r="B36" s="4">
        <v>34</v>
      </c>
      <c r="C36" s="5" t="str">
        <f t="shared" si="0"/>
        <v>KW34</v>
      </c>
      <c r="D36" s="6">
        <v>41750.884999999995</v>
      </c>
    </row>
    <row r="37" spans="2:4">
      <c r="B37" s="4">
        <v>35</v>
      </c>
      <c r="C37" s="5" t="str">
        <f t="shared" si="0"/>
        <v>KW35</v>
      </c>
      <c r="D37" s="6">
        <v>52414.064999999995</v>
      </c>
    </row>
    <row r="38" spans="2:4">
      <c r="B38" s="4">
        <v>36</v>
      </c>
      <c r="C38" s="5" t="str">
        <f t="shared" si="0"/>
        <v>KW36</v>
      </c>
      <c r="D38" s="6">
        <v>62724.034999999996</v>
      </c>
    </row>
    <row r="39" spans="2:4">
      <c r="B39" s="4">
        <v>37</v>
      </c>
      <c r="C39" s="5" t="str">
        <f t="shared" si="0"/>
        <v>KW37</v>
      </c>
      <c r="D39" s="6">
        <v>48369.914999999994</v>
      </c>
    </row>
    <row r="40" spans="2:4">
      <c r="B40" s="4">
        <v>38</v>
      </c>
      <c r="C40" s="5" t="str">
        <f t="shared" si="0"/>
        <v>KW38</v>
      </c>
      <c r="D40" s="6">
        <v>61850.414999999994</v>
      </c>
    </row>
    <row r="41" spans="2:4">
      <c r="B41" s="4">
        <v>39</v>
      </c>
      <c r="C41" s="5" t="str">
        <f t="shared" si="0"/>
        <v>KW39</v>
      </c>
      <c r="D41" s="6">
        <v>65241.439999999995</v>
      </c>
    </row>
    <row r="42" spans="2:4">
      <c r="B42" s="4">
        <v>40</v>
      </c>
      <c r="C42" s="5" t="str">
        <f t="shared" si="0"/>
        <v>KW40</v>
      </c>
      <c r="D42" s="6">
        <v>50553.964999999997</v>
      </c>
    </row>
    <row r="43" spans="2:4">
      <c r="B43" s="4">
        <v>41</v>
      </c>
      <c r="C43" s="5" t="str">
        <f t="shared" si="0"/>
        <v>KW41</v>
      </c>
      <c r="D43" s="6">
        <v>55944.074999999997</v>
      </c>
    </row>
    <row r="44" spans="2:4">
      <c r="B44" s="4">
        <v>42</v>
      </c>
      <c r="C44" s="5" t="str">
        <f t="shared" si="0"/>
        <v>KW42</v>
      </c>
      <c r="D44" s="6">
        <v>58216.95</v>
      </c>
    </row>
    <row r="45" spans="2:4">
      <c r="B45" s="4">
        <v>43</v>
      </c>
      <c r="C45" s="5" t="str">
        <f t="shared" si="0"/>
        <v>KW43</v>
      </c>
      <c r="D45" s="6">
        <v>44154.384999999995</v>
      </c>
    </row>
    <row r="46" spans="2:4">
      <c r="B46" s="4">
        <v>44</v>
      </c>
      <c r="C46" s="5" t="str">
        <f t="shared" si="0"/>
        <v>KW44</v>
      </c>
      <c r="D46" s="6">
        <v>45401.07</v>
      </c>
    </row>
    <row r="47" spans="2:4">
      <c r="B47" s="4">
        <v>45</v>
      </c>
      <c r="C47" s="5" t="str">
        <f t="shared" si="0"/>
        <v>KW45</v>
      </c>
      <c r="D47" s="6">
        <v>60001.81</v>
      </c>
    </row>
    <row r="48" spans="2:4">
      <c r="B48" s="4">
        <v>46</v>
      </c>
      <c r="C48" s="5" t="str">
        <f t="shared" si="0"/>
        <v>KW46</v>
      </c>
      <c r="D48" s="6">
        <v>36908.354999999996</v>
      </c>
    </row>
    <row r="49" spans="2:4">
      <c r="B49" s="4">
        <v>47</v>
      </c>
      <c r="C49" s="5" t="str">
        <f t="shared" si="0"/>
        <v>KW47</v>
      </c>
      <c r="D49" s="6">
        <v>46123.164999999994</v>
      </c>
    </row>
    <row r="50" spans="2:4">
      <c r="B50" s="4">
        <v>48</v>
      </c>
      <c r="C50" s="5" t="str">
        <f t="shared" si="0"/>
        <v>KW48</v>
      </c>
      <c r="D50" s="6">
        <v>53798.689999999995</v>
      </c>
    </row>
    <row r="51" spans="2:4">
      <c r="B51" s="4">
        <v>49</v>
      </c>
      <c r="C51" s="5" t="str">
        <f t="shared" si="0"/>
        <v>KW49</v>
      </c>
      <c r="D51" s="6">
        <v>38392.254999999997</v>
      </c>
    </row>
    <row r="52" spans="2:4">
      <c r="B52" s="4">
        <v>50</v>
      </c>
      <c r="C52" s="5" t="str">
        <f t="shared" si="0"/>
        <v>KW50</v>
      </c>
      <c r="D52" s="6">
        <v>52280.304999999993</v>
      </c>
    </row>
    <row r="53" spans="2:4">
      <c r="B53" s="4">
        <v>51</v>
      </c>
      <c r="C53" s="5" t="str">
        <f t="shared" si="0"/>
        <v>KW51</v>
      </c>
      <c r="D53" s="6">
        <v>55644.159999999996</v>
      </c>
    </row>
    <row r="54" spans="2:4">
      <c r="B54" s="4">
        <v>52</v>
      </c>
      <c r="C54" s="5" t="str">
        <f t="shared" si="0"/>
        <v>KW52</v>
      </c>
      <c r="D54" s="6">
        <v>34896.729999999996</v>
      </c>
    </row>
    <row r="55" spans="2:4">
      <c r="B55" s="4">
        <v>53</v>
      </c>
      <c r="C55" s="5" t="str">
        <f t="shared" si="0"/>
        <v>KW53</v>
      </c>
      <c r="D55" s="6">
        <v>44698.829999999994</v>
      </c>
    </row>
    <row r="56" spans="2:4">
      <c r="B56" s="4">
        <v>54</v>
      </c>
      <c r="C56" s="5" t="str">
        <f t="shared" si="0"/>
        <v>KW54</v>
      </c>
      <c r="D56" s="6">
        <v>49621.824999999997</v>
      </c>
    </row>
    <row r="57" spans="2:4">
      <c r="B57" s="4">
        <v>55</v>
      </c>
      <c r="C57" s="5" t="str">
        <f t="shared" si="0"/>
        <v>KW55</v>
      </c>
      <c r="D57" s="6">
        <v>31950.874999999996</v>
      </c>
    </row>
    <row r="58" spans="2:4">
      <c r="B58" s="4">
        <v>56</v>
      </c>
      <c r="C58" s="5" t="str">
        <f t="shared" si="0"/>
        <v>KW56</v>
      </c>
      <c r="D58" s="6">
        <v>42962.039999999994</v>
      </c>
    </row>
    <row r="59" spans="2:4">
      <c r="B59" s="4">
        <v>57</v>
      </c>
      <c r="C59" s="5" t="str">
        <f t="shared" si="0"/>
        <v>KW57</v>
      </c>
      <c r="D59" s="6">
        <v>49209.049999999996</v>
      </c>
    </row>
    <row r="60" spans="2:4">
      <c r="B60" s="4">
        <v>58</v>
      </c>
      <c r="C60" s="5" t="str">
        <f t="shared" si="0"/>
        <v>KW58</v>
      </c>
      <c r="D60" s="6">
        <v>29980.004999999997</v>
      </c>
    </row>
    <row r="61" spans="2:4">
      <c r="B61" s="4">
        <v>59</v>
      </c>
      <c r="C61" s="5" t="str">
        <f t="shared" si="0"/>
        <v>KW59</v>
      </c>
      <c r="D61" s="6">
        <v>42949.5</v>
      </c>
    </row>
    <row r="62" spans="2:4">
      <c r="B62" s="4">
        <v>60</v>
      </c>
      <c r="C62" s="5" t="str">
        <f t="shared" si="0"/>
        <v>KW60</v>
      </c>
      <c r="D62" s="6">
        <v>47494.204999999994</v>
      </c>
    </row>
    <row r="63" spans="2:4">
      <c r="B63" s="4">
        <v>61</v>
      </c>
      <c r="C63" s="5" t="str">
        <f t="shared" si="0"/>
        <v>KW61</v>
      </c>
      <c r="D63" s="6">
        <v>26628.69</v>
      </c>
    </row>
    <row r="64" spans="2:4">
      <c r="B64" s="4">
        <v>62</v>
      </c>
      <c r="C64" s="5" t="str">
        <f t="shared" si="0"/>
        <v>KW62</v>
      </c>
      <c r="D64" s="6">
        <v>31717.839999999997</v>
      </c>
    </row>
    <row r="65" spans="2:4">
      <c r="B65" s="4">
        <v>63</v>
      </c>
      <c r="C65" s="5" t="str">
        <f t="shared" si="0"/>
        <v>KW63</v>
      </c>
      <c r="D65" s="6">
        <v>45687.399999999994</v>
      </c>
    </row>
    <row r="66" spans="2:4">
      <c r="B66" s="4">
        <v>64</v>
      </c>
      <c r="C66" s="5" t="str">
        <f t="shared" si="0"/>
        <v>KW64</v>
      </c>
      <c r="D66" s="6">
        <v>23307.679999999997</v>
      </c>
    </row>
    <row r="67" spans="2:4">
      <c r="B67" s="4">
        <v>65</v>
      </c>
      <c r="C67" s="5" t="str">
        <f t="shared" ref="C67:C112" si="1">"KW"&amp;B67</f>
        <v>KW65</v>
      </c>
      <c r="D67" s="6">
        <v>38068.305</v>
      </c>
    </row>
    <row r="68" spans="2:4">
      <c r="B68" s="4">
        <v>66</v>
      </c>
      <c r="C68" s="5" t="str">
        <f t="shared" si="1"/>
        <v>KW66</v>
      </c>
      <c r="D68" s="6">
        <v>49189.195</v>
      </c>
    </row>
    <row r="69" spans="2:4">
      <c r="B69" s="4">
        <v>67</v>
      </c>
      <c r="C69" s="5" t="str">
        <f t="shared" si="1"/>
        <v>KW67</v>
      </c>
      <c r="D69" s="6">
        <v>25378.87</v>
      </c>
    </row>
    <row r="70" spans="2:4">
      <c r="B70" s="4">
        <v>68</v>
      </c>
      <c r="C70" s="5" t="str">
        <f t="shared" si="1"/>
        <v>KW68</v>
      </c>
      <c r="D70" s="6">
        <v>45342.549999999996</v>
      </c>
    </row>
    <row r="71" spans="2:4">
      <c r="B71" s="4">
        <v>69</v>
      </c>
      <c r="C71" s="5" t="str">
        <f t="shared" si="1"/>
        <v>KW69</v>
      </c>
      <c r="D71" s="6">
        <v>53298.134999999995</v>
      </c>
    </row>
    <row r="72" spans="2:4">
      <c r="B72" s="4">
        <v>70</v>
      </c>
      <c r="C72" s="5" t="str">
        <f t="shared" si="1"/>
        <v>KW70</v>
      </c>
      <c r="D72" s="6">
        <v>26370.574999999997</v>
      </c>
    </row>
    <row r="73" spans="2:4">
      <c r="B73" s="4">
        <v>71</v>
      </c>
      <c r="C73" s="5" t="str">
        <f t="shared" si="1"/>
        <v>KW71</v>
      </c>
      <c r="D73" s="6">
        <v>41566.964999999997</v>
      </c>
    </row>
    <row r="74" spans="2:4">
      <c r="B74" s="4">
        <v>72</v>
      </c>
      <c r="C74" s="5" t="str">
        <f t="shared" si="1"/>
        <v>KW72</v>
      </c>
      <c r="D74" s="6">
        <v>53949.17</v>
      </c>
    </row>
    <row r="75" spans="2:4">
      <c r="B75" s="4">
        <v>73</v>
      </c>
      <c r="C75" s="5" t="str">
        <f t="shared" si="1"/>
        <v>KW73</v>
      </c>
      <c r="D75" s="6">
        <v>27655.924999999999</v>
      </c>
    </row>
    <row r="76" spans="2:4">
      <c r="B76" s="4">
        <v>74</v>
      </c>
      <c r="C76" s="5" t="str">
        <f t="shared" si="1"/>
        <v>KW74</v>
      </c>
      <c r="D76" s="6">
        <v>42756.174999999996</v>
      </c>
    </row>
    <row r="77" spans="2:4">
      <c r="B77" s="4">
        <v>75</v>
      </c>
      <c r="C77" s="5" t="str">
        <f t="shared" si="1"/>
        <v>KW75</v>
      </c>
      <c r="D77" s="6">
        <v>51533.13</v>
      </c>
    </row>
    <row r="78" spans="2:4">
      <c r="B78" s="4">
        <v>76</v>
      </c>
      <c r="C78" s="5" t="str">
        <f t="shared" si="1"/>
        <v>KW76</v>
      </c>
      <c r="D78" s="6">
        <v>36157</v>
      </c>
    </row>
    <row r="79" spans="2:4">
      <c r="B79" s="4">
        <v>77</v>
      </c>
      <c r="C79" s="5" t="str">
        <f t="shared" si="1"/>
        <v>KW77</v>
      </c>
      <c r="D79" s="6">
        <v>40970.269999999997</v>
      </c>
    </row>
    <row r="80" spans="2:4">
      <c r="B80" s="4">
        <v>78</v>
      </c>
      <c r="C80" s="5" t="str">
        <f t="shared" si="1"/>
        <v>KW78</v>
      </c>
      <c r="D80" s="6">
        <v>54865.634999999995</v>
      </c>
    </row>
    <row r="81" spans="2:4">
      <c r="B81" s="4">
        <v>79</v>
      </c>
      <c r="C81" s="5" t="str">
        <f t="shared" si="1"/>
        <v>KW79</v>
      </c>
      <c r="D81" s="6">
        <v>33380.434999999998</v>
      </c>
    </row>
    <row r="82" spans="2:4">
      <c r="B82" s="4">
        <v>80</v>
      </c>
      <c r="C82" s="5" t="str">
        <f t="shared" si="1"/>
        <v>KW80</v>
      </c>
      <c r="D82" s="6">
        <v>46995.74</v>
      </c>
    </row>
    <row r="83" spans="2:4">
      <c r="B83" s="4">
        <v>81</v>
      </c>
      <c r="C83" s="5" t="str">
        <f t="shared" si="1"/>
        <v>KW81</v>
      </c>
      <c r="D83" s="6">
        <v>60814.819999999992</v>
      </c>
    </row>
    <row r="84" spans="2:4">
      <c r="B84" s="4">
        <v>82</v>
      </c>
      <c r="C84" s="5" t="str">
        <f t="shared" si="1"/>
        <v>KW82</v>
      </c>
      <c r="D84" s="6">
        <v>40078.884999999995</v>
      </c>
    </row>
    <row r="85" spans="2:4">
      <c r="B85" s="4">
        <v>83</v>
      </c>
      <c r="C85" s="5" t="str">
        <f t="shared" si="1"/>
        <v>KW83</v>
      </c>
      <c r="D85" s="6">
        <v>44371.744999999995</v>
      </c>
    </row>
    <row r="86" spans="2:4">
      <c r="B86" s="4">
        <v>84</v>
      </c>
      <c r="C86" s="5" t="str">
        <f t="shared" si="1"/>
        <v>KW84</v>
      </c>
      <c r="D86" s="6">
        <v>56425.82</v>
      </c>
    </row>
    <row r="87" spans="2:4">
      <c r="B87" s="4">
        <v>85</v>
      </c>
      <c r="C87" s="5" t="str">
        <f t="shared" si="1"/>
        <v>KW85</v>
      </c>
      <c r="D87" s="6">
        <v>44146.024999999994</v>
      </c>
    </row>
    <row r="88" spans="2:4">
      <c r="B88" s="4">
        <v>86</v>
      </c>
      <c r="C88" s="5" t="str">
        <f t="shared" si="1"/>
        <v>KW86</v>
      </c>
      <c r="D88" s="6">
        <v>50487.084999999999</v>
      </c>
    </row>
    <row r="89" spans="2:4">
      <c r="B89" s="4">
        <v>87</v>
      </c>
      <c r="C89" s="5" t="str">
        <f t="shared" si="1"/>
        <v>KW87</v>
      </c>
      <c r="D89" s="6">
        <v>61941.329999999994</v>
      </c>
    </row>
    <row r="90" spans="2:4">
      <c r="B90" s="4">
        <v>88</v>
      </c>
      <c r="C90" s="5" t="str">
        <f t="shared" si="1"/>
        <v>KW88</v>
      </c>
      <c r="D90" s="6">
        <v>43791.77</v>
      </c>
    </row>
    <row r="91" spans="2:4">
      <c r="B91" s="4">
        <v>89</v>
      </c>
      <c r="C91" s="5" t="str">
        <f t="shared" si="1"/>
        <v>KW89</v>
      </c>
      <c r="D91" s="6">
        <v>52687.854999999996</v>
      </c>
    </row>
    <row r="92" spans="2:4">
      <c r="B92" s="4">
        <v>90</v>
      </c>
      <c r="C92" s="5" t="str">
        <f t="shared" si="1"/>
        <v>KW90</v>
      </c>
      <c r="D92" s="6">
        <v>55604.45</v>
      </c>
    </row>
    <row r="93" spans="2:4">
      <c r="B93" s="4">
        <v>91</v>
      </c>
      <c r="C93" s="5" t="str">
        <f t="shared" si="1"/>
        <v>KW91</v>
      </c>
      <c r="D93" s="6">
        <v>39399.634999999995</v>
      </c>
    </row>
    <row r="94" spans="2:4">
      <c r="B94" s="4">
        <v>92</v>
      </c>
      <c r="C94" s="5" t="str">
        <f t="shared" si="1"/>
        <v>KW92</v>
      </c>
      <c r="D94" s="6">
        <v>50545.604999999996</v>
      </c>
    </row>
    <row r="95" spans="2:4">
      <c r="B95" s="4">
        <v>93</v>
      </c>
      <c r="C95" s="5" t="str">
        <f t="shared" si="1"/>
        <v>KW93</v>
      </c>
      <c r="D95" s="6">
        <v>65093.049999999996</v>
      </c>
    </row>
    <row r="96" spans="2:4">
      <c r="B96" s="4">
        <v>94</v>
      </c>
      <c r="C96" s="5" t="str">
        <f t="shared" si="1"/>
        <v>KW94</v>
      </c>
      <c r="D96" s="6">
        <v>41750.884999999995</v>
      </c>
    </row>
    <row r="97" spans="2:7">
      <c r="B97" s="4">
        <v>95</v>
      </c>
      <c r="C97" s="5" t="str">
        <f t="shared" si="1"/>
        <v>KW95</v>
      </c>
      <c r="D97" s="6">
        <v>52414.064999999995</v>
      </c>
    </row>
    <row r="98" spans="2:7">
      <c r="B98" s="4">
        <v>96</v>
      </c>
      <c r="C98" s="5" t="str">
        <f t="shared" si="1"/>
        <v>KW96</v>
      </c>
      <c r="D98" s="6">
        <v>62724.034999999996</v>
      </c>
    </row>
    <row r="99" spans="2:7">
      <c r="B99" s="4">
        <v>97</v>
      </c>
      <c r="C99" s="5" t="str">
        <f t="shared" si="1"/>
        <v>KW97</v>
      </c>
      <c r="D99" s="6">
        <v>48369.914999999994</v>
      </c>
    </row>
    <row r="100" spans="2:7">
      <c r="B100" s="4">
        <v>98</v>
      </c>
      <c r="C100" s="5" t="str">
        <f t="shared" si="1"/>
        <v>KW98</v>
      </c>
      <c r="D100" s="6">
        <v>61850.414999999994</v>
      </c>
    </row>
    <row r="101" spans="2:7">
      <c r="B101" s="4">
        <v>99</v>
      </c>
      <c r="C101" s="5" t="str">
        <f t="shared" si="1"/>
        <v>KW99</v>
      </c>
      <c r="D101" s="6">
        <v>65241.439999999995</v>
      </c>
    </row>
    <row r="102" spans="2:7">
      <c r="B102" s="4">
        <v>100</v>
      </c>
      <c r="C102" s="5" t="str">
        <f t="shared" si="1"/>
        <v>KW100</v>
      </c>
      <c r="D102" s="6">
        <v>50553.964999999997</v>
      </c>
    </row>
    <row r="103" spans="2:7">
      <c r="B103" s="41">
        <v>101</v>
      </c>
      <c r="C103" s="42" t="str">
        <f t="shared" si="1"/>
        <v>KW101</v>
      </c>
      <c r="D103" s="41">
        <f>$G$108+($G$109*B103)</f>
        <v>49726.243299999995</v>
      </c>
    </row>
    <row r="104" spans="2:7">
      <c r="B104" s="41">
        <v>102</v>
      </c>
      <c r="C104" s="42" t="str">
        <f t="shared" si="1"/>
        <v>KW102</v>
      </c>
      <c r="D104" s="41">
        <f t="shared" ref="D104:D112" si="2">$G$108+($G$109*B104)</f>
        <v>49798.673218811877</v>
      </c>
      <c r="F104" t="s">
        <v>94</v>
      </c>
    </row>
    <row r="105" spans="2:7">
      <c r="B105" s="41">
        <v>103</v>
      </c>
      <c r="C105" s="42" t="str">
        <f t="shared" si="1"/>
        <v>KW103</v>
      </c>
      <c r="D105" s="41">
        <f t="shared" si="2"/>
        <v>49871.103137623759</v>
      </c>
    </row>
    <row r="106" spans="2:7">
      <c r="B106" s="41">
        <v>104</v>
      </c>
      <c r="C106" s="42" t="str">
        <f t="shared" si="1"/>
        <v>KW104</v>
      </c>
      <c r="D106" s="41">
        <f t="shared" si="2"/>
        <v>49943.533056435641</v>
      </c>
      <c r="F106" t="s">
        <v>95</v>
      </c>
    </row>
    <row r="107" spans="2:7">
      <c r="B107" s="41">
        <v>105</v>
      </c>
      <c r="C107" s="42" t="str">
        <f t="shared" si="1"/>
        <v>KW105</v>
      </c>
      <c r="D107" s="41">
        <f t="shared" si="2"/>
        <v>50015.962975247523</v>
      </c>
    </row>
    <row r="108" spans="2:7">
      <c r="B108" s="41">
        <v>106</v>
      </c>
      <c r="C108" s="42" t="str">
        <f t="shared" si="1"/>
        <v>KW106</v>
      </c>
      <c r="D108" s="41">
        <f t="shared" si="2"/>
        <v>50088.392894059405</v>
      </c>
      <c r="F108" t="s">
        <v>96</v>
      </c>
      <c r="G108">
        <v>42410.821499999998</v>
      </c>
    </row>
    <row r="109" spans="2:7">
      <c r="B109" s="41">
        <v>107</v>
      </c>
      <c r="C109" s="42" t="str">
        <f t="shared" si="1"/>
        <v>KW107</v>
      </c>
      <c r="D109" s="41">
        <f t="shared" si="2"/>
        <v>50160.82281287128</v>
      </c>
      <c r="F109" t="s">
        <v>97</v>
      </c>
      <c r="G109">
        <v>72.429918811881166</v>
      </c>
    </row>
    <row r="110" spans="2:7">
      <c r="B110" s="41">
        <v>108</v>
      </c>
      <c r="C110" s="42" t="str">
        <f t="shared" si="1"/>
        <v>KW108</v>
      </c>
      <c r="D110" s="41">
        <f t="shared" si="2"/>
        <v>50233.252731683162</v>
      </c>
    </row>
    <row r="111" spans="2:7">
      <c r="B111" s="41">
        <v>109</v>
      </c>
      <c r="C111" s="42" t="str">
        <f t="shared" si="1"/>
        <v>KW109</v>
      </c>
      <c r="D111" s="41">
        <f t="shared" si="2"/>
        <v>50305.682650495044</v>
      </c>
    </row>
    <row r="112" spans="2:7">
      <c r="B112" s="41">
        <v>110</v>
      </c>
      <c r="C112" s="42" t="str">
        <f t="shared" si="1"/>
        <v>KW110</v>
      </c>
      <c r="D112" s="41">
        <f t="shared" si="2"/>
        <v>50378.112569306926</v>
      </c>
    </row>
    <row r="113" spans="3:3">
      <c r="C113"/>
    </row>
    <row r="114" spans="3:3">
      <c r="C114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Disclaimer</vt:lpstr>
      <vt:lpstr>Intro</vt:lpstr>
      <vt:lpstr>Rohdaten</vt:lpstr>
      <vt:lpstr>a)</vt:lpstr>
      <vt:lpstr>b)</vt:lpstr>
      <vt:lpstr>c)</vt:lpstr>
      <vt:lpstr>d)</vt:lpstr>
      <vt:lpstr>e)</vt:lpstr>
      <vt:lpstr>f)</vt:lpstr>
      <vt:lpstr>g)</vt:lpstr>
      <vt:lpstr>h)</vt:lpstr>
      <vt:lpstr>i)</vt:lpstr>
      <vt:lpstr>j)</vt:lpstr>
      <vt:lpstr>Punkte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</dc:creator>
  <cp:lastModifiedBy>Fabio</cp:lastModifiedBy>
  <dcterms:created xsi:type="dcterms:W3CDTF">2020-02-17T20:09:02Z</dcterms:created>
  <dcterms:modified xsi:type="dcterms:W3CDTF">2020-03-14T17:30:17Z</dcterms:modified>
</cp:coreProperties>
</file>